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475" tabRatio="671" activeTab="2"/>
  </bookViews>
  <sheets>
    <sheet name="сравнительная" sheetId="1" r:id="rId1"/>
    <sheet name="расходы 2010" sheetId="2" r:id="rId2"/>
    <sheet name="для опубликования" sheetId="3" r:id="rId3"/>
  </sheets>
  <definedNames>
    <definedName name="_xlnm.Print_Area" localSheetId="1">'расходы 2010'!$A$1:$U$270</definedName>
    <definedName name="_xlnm.Print_Area" localSheetId="0">'сравнительная'!$A$1:$X$60</definedName>
  </definedNames>
  <calcPr fullCalcOnLoad="1"/>
</workbook>
</file>

<file path=xl/sharedStrings.xml><?xml version="1.0" encoding="utf-8"?>
<sst xmlns="http://schemas.openxmlformats.org/spreadsheetml/2006/main" count="1909" uniqueCount="392">
  <si>
    <t>Уточнено решением Думы от 18.06.2010 № 49 с уведомлениями округа на 01.07.2010 на год</t>
  </si>
  <si>
    <t>Департамент финансов (Обслуживание муниципального долга)</t>
  </si>
  <si>
    <t>.11</t>
  </si>
  <si>
    <t>Администрация (Резервный фонд Главы города)</t>
  </si>
  <si>
    <t>.12</t>
  </si>
  <si>
    <t>.14</t>
  </si>
  <si>
    <t>Администрация (прочие расходы)</t>
  </si>
  <si>
    <t>МУ "Капитальное строительство" (инженерные сети)</t>
  </si>
  <si>
    <t>МУ "Капитальное строительство" (непрограмные инвестиции, ХМАО)</t>
  </si>
  <si>
    <t>2.</t>
  </si>
  <si>
    <t>НАЦИОНАЛЬНАЯ  БЕЗОПАСНОСТЬ  И  ПРАВООХРАНИТЕЛЬНАЯ  ДЕЯТЕЛЬНОСТЬ</t>
  </si>
  <si>
    <t>Администрация (Мероприятия по предупреждению и ликвидации последствий ЧС и СБ)</t>
  </si>
  <si>
    <t>.09</t>
  </si>
  <si>
    <t>3.</t>
  </si>
  <si>
    <t>НАЦИОНАЛЬНАЯ ЭКОНОМИКА</t>
  </si>
  <si>
    <t>.08</t>
  </si>
  <si>
    <t>МУ "Вектор" (Содержание)</t>
  </si>
  <si>
    <t>4.</t>
  </si>
  <si>
    <t>ЖИЛИЩНО-КОММУНАЛЬНОЕ ХОЗЯЙСТВО</t>
  </si>
  <si>
    <t>Администрация города (Подготовка к осенне-зимнему периоду)</t>
  </si>
  <si>
    <t>Администрация города (возмещение убытков по баням)</t>
  </si>
  <si>
    <t>МУ КС, субсидии ХМАО на строительство коммунальных объектов</t>
  </si>
  <si>
    <t>Администрация  (Программа "Энергосбережения")</t>
  </si>
  <si>
    <t>5.</t>
  </si>
  <si>
    <t>ОБРАЗОВАНИЕ</t>
  </si>
  <si>
    <t>.07</t>
  </si>
  <si>
    <t>МДОУ "Золотая рыбка" (Содержание)</t>
  </si>
  <si>
    <t>МДОУ "Елочка" (Содержание)</t>
  </si>
  <si>
    <t>Департамент муниципальной собственности (реорганизация МУ МИК)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</si>
  <si>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</si>
  <si>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</si>
  <si>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</si>
  <si>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</si>
  <si>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</si>
  <si>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</si>
  <si>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</si>
  <si>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</si>
  <si>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</si>
  <si>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</si>
  <si>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МУ КС (капитальный ремонт дошкольных образовательных учреждений )</t>
  </si>
  <si>
    <t>МОУ  СОШ№ 1 (Содержание)</t>
  </si>
  <si>
    <t>МОУ  СОШ№ 2 (Содержание)</t>
  </si>
  <si>
    <t>Департамент муниципальной собственности (содержание)</t>
  </si>
  <si>
    <t>Департамент муниципальной собственности ( по наказу  депутатам ХМАО-Югры"</t>
  </si>
  <si>
    <t>Департамент муниципальной собственности (управление и содержание муниципальной собственности)</t>
  </si>
  <si>
    <t>Департамент муниципальной собственности (приобретение жилья)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</si>
  <si>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</si>
  <si>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</si>
  <si>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</si>
  <si>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</si>
  <si>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МОУ  СОШ № 7 (Содержание)</t>
  </si>
  <si>
    <t>Сменная общеобразовательная школа (Содержание)</t>
  </si>
  <si>
    <t>МУ "КС" (капитальный ремонт школ)</t>
  </si>
  <si>
    <t>Молодежная политика</t>
  </si>
  <si>
    <t>Администрация города (мероприятия)</t>
  </si>
  <si>
    <t>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Ленинграда"( федеральный бюджет)</t>
  </si>
  <si>
    <t>МДОУ "Незабудка"" (дополнительные мероприятия, направленные на снижение напряженности на рынке труда)</t>
  </si>
  <si>
    <t>МУ ДОД "ДШИ №2" (дополнительные мероприятия, направленные на снижение напряженности на рынке труда)</t>
  </si>
  <si>
    <t>МОУ "СОШ №1" (дополнительные мероприятия, направленные на снижение напряженности на рынке труда)</t>
  </si>
  <si>
    <t>МОУ "СОШ №2" (дополнительные мероприятия, направленные на снижение напряженности на рынке труда)</t>
  </si>
  <si>
    <t>МОУ "СОШ №4" (дополнительные мероприятия, направленные на снижение напряженности на рынке труда)</t>
  </si>
  <si>
    <t>МЛПУ "Городская больница" (дополнительные мероприятия, направленные на снижение напряженности на рынке труда)</t>
  </si>
  <si>
    <t>Администрация города (Субсидии-обеспечение жилыми помещениями граждан из числа коренных молочисленных народов в ХМАО)</t>
  </si>
  <si>
    <t>МУ "Капитальное строительство" (строительство)</t>
  </si>
  <si>
    <t xml:space="preserve">  -МУ "Капитальное строительство"( строительство)</t>
  </si>
  <si>
    <t>ММУ "Старт" (Содержание)</t>
  </si>
  <si>
    <t>01</t>
  </si>
  <si>
    <t>04</t>
  </si>
  <si>
    <t>МУ"Центр гражданского и военно-патриотического воспитания молодежи"Форпост" им. Достовалова (Содержание)</t>
  </si>
  <si>
    <t>6.</t>
  </si>
  <si>
    <t>КУЛЬТУРА, КИНЕМАТОГРАФИЯ И СРЕДСТВА МАССОВОЙ ИНФОРМАЦИИ</t>
  </si>
  <si>
    <t>МУ Центр культуры и досуга (Содержание)</t>
  </si>
  <si>
    <t>Региональный историко-культурный и экологический центр (Содержание)</t>
  </si>
  <si>
    <t>МУ Центральная библиотечная система (Содержание)</t>
  </si>
  <si>
    <t>Администрация города (Мероприятия)</t>
  </si>
  <si>
    <t>МУ Мегионские новости (содержание)</t>
  </si>
  <si>
    <t>ЗДРАВООХРАНЕНИЕ  И  СПОРТ</t>
  </si>
  <si>
    <t>МЛПУ Горбольница № 1 (Содержание)</t>
  </si>
  <si>
    <t xml:space="preserve">МЛПУ Горбольница № 2   п.Высокий   (Содержание)   </t>
  </si>
  <si>
    <t>МЛПУ Стоматологическая поликлиника  (Содержание)</t>
  </si>
  <si>
    <t>МЛПУ ЦВЛД "Жемчужинка"  (Содержание)</t>
  </si>
  <si>
    <t>Спортивный комплекс "Дельфин" (Содержание)</t>
  </si>
  <si>
    <t>8.</t>
  </si>
  <si>
    <t>СОЦИАЛЬНАЯ  ПОЛИТИКА</t>
  </si>
  <si>
    <t>.10</t>
  </si>
  <si>
    <t>Администрация города (доплаты к пенсиям муниц.служащим)</t>
  </si>
  <si>
    <t>МУ "Доставка пенсий, пособий и социальных выплат" (Содержание)</t>
  </si>
  <si>
    <t>Cубвенции ,субсидии ХМАО на выполнение госполномочий</t>
  </si>
  <si>
    <t>Прочие расходы  социальной политики</t>
  </si>
  <si>
    <t>МУ "Доставка пенсий, пособий и социальных выплат" (пособия и социальные выплаты)</t>
  </si>
  <si>
    <t>ВСЕГО  расходов</t>
  </si>
  <si>
    <t>Наименование расходов</t>
  </si>
  <si>
    <t>ОБЩЕГОСУДАРСТВЕННЫЕ   ВОПРОСЫ</t>
  </si>
  <si>
    <t>Администрация города (компенсация выпадающих доходов)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</si>
  <si>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</si>
  <si>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</si>
  <si>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местной  администрации</t>
  </si>
  <si>
    <t>Обслуживание муниципального долга</t>
  </si>
  <si>
    <t>Резервный фонд</t>
  </si>
  <si>
    <t xml:space="preserve">Другие общегосударственные вопросы                                            </t>
  </si>
  <si>
    <t>НАЦИОНАЛЬНАЯ   БЕЗОПАСНОСТЬ И ПРАВООХРАНИТЕЛЬНАЯ ДЕЯТЕЛЬНОСТЬ</t>
  </si>
  <si>
    <t>Органы внутренних дел</t>
  </si>
  <si>
    <t>Транспорт</t>
  </si>
  <si>
    <t>Связь  и  информатика</t>
  </si>
  <si>
    <t>Другие вопросы в области национальной экономики</t>
  </si>
  <si>
    <t>ЖИЛИЩНО КОММУНАЛЬНОЕ ХОЗЯЙСТВО</t>
  </si>
  <si>
    <t>Жилищное хозяйство</t>
  </si>
  <si>
    <t xml:space="preserve">Коммунальное хозяйство 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</si>
  <si>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</si>
  <si>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</si>
  <si>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</si>
  <si>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</si>
  <si>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.6.3</t>
  </si>
  <si>
    <t>Телевидение и радиовещание</t>
  </si>
  <si>
    <t>Периодическая печать и издательства</t>
  </si>
  <si>
    <t>СОЦИАЛЬНАЯ ПОЛИТИКА</t>
  </si>
  <si>
    <t>Пенсионное обеспечение</t>
  </si>
  <si>
    <t>.8.2</t>
  </si>
  <si>
    <t>Социальное  обслуживание  населения</t>
  </si>
  <si>
    <t>.8.3</t>
  </si>
  <si>
    <t>Социальное обеспечение населения</t>
  </si>
  <si>
    <t>Другие вопросы в области социальной политики</t>
  </si>
  <si>
    <t>Администрация (Субвенции на осуществление деятельности по опеке и попечительству)</t>
  </si>
  <si>
    <t>Благоустройство</t>
  </si>
  <si>
    <t>Амбулаторная помощь</t>
  </si>
  <si>
    <t>Стационарная помощь</t>
  </si>
  <si>
    <t>Администрация (Субвенции на участие в программе "Социально-экономическое развитие малочисленных народов севера")</t>
  </si>
  <si>
    <t>Обеспечение деятельности финансовых органов и органов финансового (финансово-бюджетного) контроля</t>
  </si>
  <si>
    <t xml:space="preserve">Общее образование </t>
  </si>
  <si>
    <t>Физическая культура и спорт</t>
  </si>
  <si>
    <t>Охрана семьи и детства</t>
  </si>
  <si>
    <t>Департамент финансов (условно-утвержденные расходы)</t>
  </si>
  <si>
    <t xml:space="preserve">Содержание Милиции общественной безопасности </t>
  </si>
  <si>
    <t>ДМС (Субвенции на предоставление социальной поддержки по обеспечению   детей-сирот и  детей оставшихся без попечения родителей, а также лиц из числа детей-сирот и детей, оставшихся без попечения родителей жилыми помещениями)</t>
  </si>
  <si>
    <t>Расходы, осуществляемые по вопросам местного значения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</si>
  <si>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</si>
  <si>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</si>
  <si>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Милиция общественной безопасности (муниципальная целевая программа "Комплексные меры противодействия злоупотреблению наркотиками и их незаконному обороту на 2008-2012г")</t>
  </si>
  <si>
    <t>Судебная система</t>
  </si>
  <si>
    <t>Другие общегосударственные вопросы</t>
  </si>
  <si>
    <t>Коммунальное хозяйство</t>
  </si>
  <si>
    <t>Общее образование</t>
  </si>
  <si>
    <t>.7.0</t>
  </si>
  <si>
    <t>Администрация (содержание муниципальной собственности)</t>
  </si>
  <si>
    <t>департамент образования</t>
  </si>
  <si>
    <t>Связь и информатика</t>
  </si>
  <si>
    <t>ДМС (управление по земельным ресурсам -содержание и мероприятия по улучшению землеустройства и землепользования)</t>
  </si>
  <si>
    <t xml:space="preserve"> -в том числе:  -мероприятия</t>
  </si>
  <si>
    <t xml:space="preserve">  -МУ Центральная библиотечная система </t>
  </si>
  <si>
    <t xml:space="preserve">  -МУ Детская художественная школа </t>
  </si>
  <si>
    <r>
      <t xml:space="preserve"> Охрана семьи и детства</t>
    </r>
    <r>
      <rPr>
        <sz val="14"/>
        <rFont val="Times New Roman"/>
        <family val="1"/>
      </rPr>
      <t>.</t>
    </r>
  </si>
  <si>
    <t>Администрация города -программа капитальный ремонт ж/ф)</t>
  </si>
  <si>
    <t xml:space="preserve"> -переселение граждан из ж/ф, непригодного для проживания, ОБ</t>
  </si>
  <si>
    <t xml:space="preserve"> -переселение граждан из ж/ф, непригодного для проживания, ФБ</t>
  </si>
  <si>
    <t xml:space="preserve"> -приобретение жилья (непрограмное строительство)</t>
  </si>
  <si>
    <t>Администрация города- (Программа "Стратегия социально-экономического развития городского округа город Мегион на период до 2020 года")</t>
  </si>
  <si>
    <t>Проведение выборов Думы города</t>
  </si>
  <si>
    <t>ММУ "Старт" (дополнительные мероприятия, направленные на снижение напряженности на рынке труда)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</si>
  <si>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</si>
  <si>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 xml:space="preserve"> -Дума города </t>
  </si>
  <si>
    <t xml:space="preserve"> -Администрация  города </t>
  </si>
  <si>
    <t xml:space="preserve"> -Департамент финансов </t>
  </si>
  <si>
    <t xml:space="preserve"> -Департамент муниципальной собственности </t>
  </si>
  <si>
    <t xml:space="preserve"> -МДОУ "Росинка" </t>
  </si>
  <si>
    <t xml:space="preserve"> -МДОУ "Родничок" </t>
  </si>
  <si>
    <t xml:space="preserve"> -МОУ  СОШ № 6 </t>
  </si>
  <si>
    <t xml:space="preserve"> -МОУ  СОШ № 7 </t>
  </si>
  <si>
    <t xml:space="preserve"> -МУ ДО Детская школа искусств № 2 </t>
  </si>
  <si>
    <t xml:space="preserve"> -Администрация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</si>
  <si>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Общеэкономические вопросы</t>
  </si>
  <si>
    <t>Утверждено решением Думы от 07.12.2009              № 624</t>
  </si>
  <si>
    <t xml:space="preserve">  -МУ Центр культуры и досуга </t>
  </si>
  <si>
    <t xml:space="preserve">  -Региональный историко-культурный и экологический центр </t>
  </si>
  <si>
    <t xml:space="preserve">  -Администрация города </t>
  </si>
  <si>
    <t>Администрация города- капитальный ремонт многокв. домов за счет средств округа и местного бюджета</t>
  </si>
  <si>
    <t>Администрация города- капитальный ремонт многокв. домов за счет средств федерального бюджета</t>
  </si>
  <si>
    <t>МУ "Капитальное строительство" (строительство д/садов))</t>
  </si>
  <si>
    <t>МУ "КС" (строительство школы )</t>
  </si>
  <si>
    <t>Стационарная медицинская помощь</t>
  </si>
  <si>
    <t>Комплектование книжных фондов библиотек муниципальных образований</t>
  </si>
  <si>
    <t>Обеспечение проведения выборов и референдумов</t>
  </si>
  <si>
    <t>Другие вопросы в области здравоохранения, физической культуры и спорта</t>
  </si>
  <si>
    <t>Скорая медицинская помощь</t>
  </si>
  <si>
    <t>Администрация города- программа "Содержания объектов внешнего благоустройства городского округа город Мегион на 2009 год".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</si>
  <si>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фонда""</t>
  </si>
  <si>
    <t>МУ "Капитальное строительство" (непрограмное строительство)</t>
  </si>
  <si>
    <t>Субсидии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</si>
  <si>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(Субвенции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</si>
  <si>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( бюджет округа)</t>
  </si>
  <si>
    <t>Администрация города (Cубвенции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типа)</t>
  </si>
  <si>
    <t xml:space="preserve"> -подпрограмма "Обеспечение жильем граждан, проживающих в жилых помещениях, непригодных для проживания"</t>
  </si>
  <si>
    <t>МУ КС (программа "Улучшение жилищных условий населения ХМАО-Югры")</t>
  </si>
  <si>
    <t>Администрация города  (субвенции  ХМАО на предоставление гражданам субсидий на оплату жилого помещения и коммунальных услуг)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</si>
  <si>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</si>
  <si>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</si>
  <si>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</si>
  <si>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 на поддержку сельскохозяйственного производства</t>
  </si>
  <si>
    <t>Управление физической культуры и спорта (Содержание)</t>
  </si>
  <si>
    <t>Управление физической культуры и спорта (Мероприятия)</t>
  </si>
  <si>
    <t>Управление физической культуры и спорта - региональная целевая программа "Развитие физической культуры и спортаХМАО-Югре на 2006-2010 годы".</t>
  </si>
  <si>
    <t>МУ "Капитальное строительство" ( строительство жилья)</t>
  </si>
  <si>
    <t>МУ"Доставка пенсий, пособий и социальных выплат" (пособия и социальные выплаты)</t>
  </si>
  <si>
    <t>2.1.</t>
  </si>
  <si>
    <t>Органы внутренних дел -всего: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</si>
  <si>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</si>
  <si>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 xml:space="preserve"> -военный персонал</t>
  </si>
  <si>
    <t xml:space="preserve"> -Функционирование органов в сфере правоохранительной деятельности и обороны</t>
  </si>
  <si>
    <t xml:space="preserve"> -вещевое обеспечение</t>
  </si>
  <si>
    <t xml:space="preserve"> -социальные выплаты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</si>
  <si>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</si>
  <si>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.3.1</t>
  </si>
  <si>
    <t>Сельское хозяйство и рыболовство</t>
  </si>
  <si>
    <t>.3.2</t>
  </si>
  <si>
    <t>Администрация города (возмещение убытков за пассажирские перевозки)</t>
  </si>
  <si>
    <t>.3.3</t>
  </si>
  <si>
    <t>.3.4</t>
  </si>
  <si>
    <t>МУ "Капитальное строительство" (содержание)</t>
  </si>
  <si>
    <t>.4.1</t>
  </si>
  <si>
    <t>.4.2</t>
  </si>
  <si>
    <t>.4.3</t>
  </si>
  <si>
    <t>Администрация города (возмещение  разницы в ценах на газ населению)</t>
  </si>
  <si>
    <t>.5.1</t>
  </si>
  <si>
    <t>.5.2</t>
  </si>
  <si>
    <t>.2.2</t>
  </si>
  <si>
    <t>.5.3</t>
  </si>
  <si>
    <t>Другие  вопросы  в  области образования</t>
  </si>
  <si>
    <t>.5.4</t>
  </si>
  <si>
    <t>.6.1</t>
  </si>
  <si>
    <t>.6.2</t>
  </si>
  <si>
    <t>Периодическая печать и издательство</t>
  </si>
  <si>
    <t>.7.1</t>
  </si>
  <si>
    <t>.7.2</t>
  </si>
  <si>
    <t>.8.1</t>
  </si>
  <si>
    <t>.7.3</t>
  </si>
  <si>
    <t xml:space="preserve"> - МЛПУ Городская больница</t>
  </si>
  <si>
    <t xml:space="preserve"> - МЛПУ Городская больница № 2</t>
  </si>
  <si>
    <t>.7.4</t>
  </si>
  <si>
    <t>.7.5</t>
  </si>
  <si>
    <t>.1.1</t>
  </si>
  <si>
    <t>.1.2</t>
  </si>
  <si>
    <t>.1.3</t>
  </si>
  <si>
    <t>Функционирование местной администрации</t>
  </si>
  <si>
    <t>.1.4</t>
  </si>
  <si>
    <t>.1.5</t>
  </si>
  <si>
    <t>Обеспечение деятельности финансовых органов и органов финансового контроля</t>
  </si>
  <si>
    <t>.1.6</t>
  </si>
  <si>
    <t>.1.7</t>
  </si>
  <si>
    <t>.1.8</t>
  </si>
  <si>
    <t>Управление физической культуры и спорта</t>
  </si>
  <si>
    <t>МУ "Служба спасения" (Содержание)</t>
  </si>
  <si>
    <t>Администрация города-субвенции ХМАО  ( на предоставление гарантий детям -сиротам, оставшимся без попечения родителей, летний отдых)</t>
  </si>
  <si>
    <t>Летний отдых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</si>
  <si>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</si>
  <si>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Раздел</t>
  </si>
  <si>
    <t>Подраздел</t>
  </si>
  <si>
    <t>в том числе:</t>
  </si>
  <si>
    <t>1.</t>
  </si>
  <si>
    <t>ОБЩЕГОСУДАРСТВЕННЫЕ ВОПРОСЫ</t>
  </si>
  <si>
    <t>.01</t>
  </si>
  <si>
    <t>.00</t>
  </si>
  <si>
    <t>Главы города (Содержание)</t>
  </si>
  <si>
    <t>.02</t>
  </si>
  <si>
    <t>Дума города (Содержание Председателя Думы города)</t>
  </si>
  <si>
    <t>.03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</si>
  <si>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</si>
  <si>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</si>
  <si>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(Содержание)</t>
  </si>
  <si>
    <t>.04</t>
  </si>
  <si>
    <t xml:space="preserve">МУ "Капитальное строительство" </t>
  </si>
  <si>
    <t>.05</t>
  </si>
  <si>
    <t>Департамент финансов (Содержание)</t>
  </si>
  <si>
    <t>.06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</si>
  <si>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</si>
  <si>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</si>
  <si>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 xml:space="preserve">                       -Программа "Молодежь Югры" на 2009-2011 гг </t>
  </si>
  <si>
    <t>МОУ ДОД ДШИ №2 (программа "Соц.поддержка и соц.обслуживание инвалидов в ХМАО-Югре 2006-2009годы"</t>
  </si>
  <si>
    <t>Департамент образования и молодежной политики(Субвенции на выплату компенсаций части родительской платы за содержание ребенка в государственных и муниципальных образовательных учреждениях)</t>
  </si>
  <si>
    <t>Департамент образования и молодежной политики (летний отдых)</t>
  </si>
  <si>
    <t>Департамент образования и молодежной политики (мероприятия в области образования)</t>
  </si>
  <si>
    <t>Департамент образования и молодежной политики(мероприятия по образовательным учреждениям)</t>
  </si>
  <si>
    <t>Департамент образования  и молодежной политики(Содержание)</t>
  </si>
  <si>
    <t>Департамент образования  и молодежной политики(Содержание аппарата управления)</t>
  </si>
  <si>
    <t>Департамент образования и молодежной политики, субвенции - всего</t>
  </si>
  <si>
    <t>Департамент образования и молодежной политики-Субвенции</t>
  </si>
  <si>
    <t xml:space="preserve"> -Департамент образования  и молодежной политики</t>
  </si>
  <si>
    <t>МОУ ДОД ДЮСШ №1(Содержание)</t>
  </si>
  <si>
    <t>МОУ ДОД ДЮСШ №2 (Содержание)</t>
  </si>
  <si>
    <t>МОУ ДОД ДЮСШ № 3 (Содержание)</t>
  </si>
  <si>
    <t>МУ ЦСП "Спорт - Альтаир" (Содержание)</t>
  </si>
  <si>
    <t xml:space="preserve"> -МОУ ДОД ДЮСШ №2 </t>
  </si>
  <si>
    <t xml:space="preserve"> -МОУ ДОД ДЮСШ № 3 </t>
  </si>
  <si>
    <t xml:space="preserve"> -Департамент образования и молодежной политики</t>
  </si>
  <si>
    <t>Аналитическая таблица по исполнению расходов бюджета городского округа города Мегион за 1 полугодие 2010 года</t>
  </si>
  <si>
    <t>План на 1 полугодие</t>
  </si>
  <si>
    <t>Исполнено за 1 полугодие</t>
  </si>
  <si>
    <t xml:space="preserve"> % исполнения за 1 полугодие</t>
  </si>
  <si>
    <t xml:space="preserve">  - МОУ ДОД ДШИ №2</t>
  </si>
  <si>
    <t xml:space="preserve">  - МУ Детская школа искусств им.Кузьмина </t>
  </si>
  <si>
    <t>МОУ СОШ №1</t>
  </si>
  <si>
    <t>МОУ СОШ №2</t>
  </si>
  <si>
    <t>МОУ СОШ №3</t>
  </si>
  <si>
    <t xml:space="preserve">МОУ СОШ № 4 </t>
  </si>
  <si>
    <t>МОУ СОШ № 5</t>
  </si>
  <si>
    <t>МОУ СОШ № 6</t>
  </si>
  <si>
    <t>МОУ СОШ № 7</t>
  </si>
  <si>
    <t>ММУ "Старт" (лето)</t>
  </si>
  <si>
    <t>МОУ ДОД ДЮСШ №2 (лето)</t>
  </si>
  <si>
    <t>МОУ ДОД ДЮСШ № 3 (лето)</t>
  </si>
  <si>
    <t>МУ ЦСП "Спорт - Альтаир" (лето)</t>
  </si>
  <si>
    <t>МЛПУ ЦВЛД "Жемчужинка"  (лето)</t>
  </si>
  <si>
    <t>Департамент муниципальной собственности (ликвидация учреждений молодежной политики)</t>
  </si>
  <si>
    <t>Департамент образования и молодежной политики (мероприятия)</t>
  </si>
  <si>
    <t>МОУ Детская школа искусств им.Кузьмина (Содержание)</t>
  </si>
  <si>
    <t>МОУ Детская художественная школа (Содержание)</t>
  </si>
  <si>
    <t>МОУ ДОД Детская школа искусств № 2 (Содержание)</t>
  </si>
  <si>
    <t xml:space="preserve">МУ Детская школа искусств им.Кузьмина </t>
  </si>
  <si>
    <t>.20</t>
  </si>
  <si>
    <t>.27</t>
  </si>
  <si>
    <t>МУ ДОД "ДХШ" (дополнительные мероприятия, направленные на снижение напряженности на рынке труда)</t>
  </si>
  <si>
    <t>Администрация  города (градостроительная деятельность)</t>
  </si>
  <si>
    <t>Департамент образования и молодежной политики(Доступное жилье молодым семьям" федеральный бюджет</t>
  </si>
  <si>
    <t>.- окружной бюджет</t>
  </si>
  <si>
    <t>.-федеральный бюджет</t>
  </si>
  <si>
    <t>Администрация города (спонсорская помощь участникам ВОВ"</t>
  </si>
  <si>
    <t>МУ"Доставка пенсий, пособий и социальных выплат" (мероприятия)</t>
  </si>
  <si>
    <t>Приложение 1</t>
  </si>
  <si>
    <t>тыс.рублей</t>
  </si>
  <si>
    <t xml:space="preserve">   №№ п/п</t>
  </si>
  <si>
    <t>2009 год</t>
  </si>
  <si>
    <t>2010 год</t>
  </si>
  <si>
    <t>% исполнения 2010 года к 2009 году</t>
  </si>
  <si>
    <t>О1</t>
  </si>
  <si>
    <t xml:space="preserve"> 1.1</t>
  </si>
  <si>
    <t>О2</t>
  </si>
  <si>
    <t xml:space="preserve"> 1.2</t>
  </si>
  <si>
    <t>О3</t>
  </si>
  <si>
    <t xml:space="preserve"> 1.3</t>
  </si>
  <si>
    <t>О4</t>
  </si>
  <si>
    <t xml:space="preserve"> 1.4</t>
  </si>
  <si>
    <t>О6</t>
  </si>
  <si>
    <t xml:space="preserve"> 1.5</t>
  </si>
  <si>
    <t>О7</t>
  </si>
  <si>
    <t xml:space="preserve"> 1.6</t>
  </si>
  <si>
    <t xml:space="preserve"> 1.7</t>
  </si>
  <si>
    <t xml:space="preserve">  1.8</t>
  </si>
  <si>
    <t xml:space="preserve"> 2.1</t>
  </si>
  <si>
    <t xml:space="preserve"> 2.2</t>
  </si>
  <si>
    <t>О9</t>
  </si>
  <si>
    <t xml:space="preserve"> 3.1</t>
  </si>
  <si>
    <t xml:space="preserve"> 3.2</t>
  </si>
  <si>
    <t>О5</t>
  </si>
  <si>
    <t xml:space="preserve"> 3.3</t>
  </si>
  <si>
    <t>О8</t>
  </si>
  <si>
    <t xml:space="preserve"> 3.4</t>
  </si>
  <si>
    <t xml:space="preserve"> 3.5</t>
  </si>
  <si>
    <t xml:space="preserve"> 4.1</t>
  </si>
  <si>
    <t xml:space="preserve"> 4.2</t>
  </si>
  <si>
    <t xml:space="preserve"> 4.3</t>
  </si>
  <si>
    <t xml:space="preserve"> 5.1</t>
  </si>
  <si>
    <t xml:space="preserve"> 5.2</t>
  </si>
  <si>
    <t xml:space="preserve"> 5.4</t>
  </si>
  <si>
    <t xml:space="preserve"> 6.1</t>
  </si>
  <si>
    <t>ЗДРАВООХРАНЕНИЕ И СПОРТ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</si>
  <si>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</si>
  <si>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</si>
  <si>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</si>
  <si>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</si>
  <si>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</si>
  <si>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8.1</t>
  </si>
  <si>
    <t xml:space="preserve"> 8.4</t>
  </si>
  <si>
    <t xml:space="preserve"> 8.5</t>
  </si>
  <si>
    <t>ВСЕГО расходов</t>
  </si>
  <si>
    <t>Исполнитель:</t>
  </si>
  <si>
    <t>Отдел бюджетного планирования и финансирования</t>
  </si>
  <si>
    <t>МОУ ДХШ(лето)</t>
  </si>
  <si>
    <t xml:space="preserve">  -Региональный историко-культурный и экологический центр (лето)</t>
  </si>
  <si>
    <t>Управление физической культуры и спорта(лето)</t>
  </si>
  <si>
    <t>МУ"Центр гражданского и военно-патриотического воспитания молодежи"Форпост" им. Достовалова (лето)</t>
  </si>
  <si>
    <t>МУ Центр культуры и досуга (лето)</t>
  </si>
  <si>
    <t>ВСЕГО мероприятия в области информационно-коммуникационных технологий и связи в том числе:</t>
  </si>
  <si>
    <t xml:space="preserve">Начальник отдела бюджетного планирования и финансирования                                                                 И.В.Грига                                            </t>
  </si>
  <si>
    <t>Исполнитель: отдел бюджетного планирования и финансирования</t>
  </si>
  <si>
    <t>Директор  департамента  финансов                                                                                                                      Н.А.Мартынюк</t>
  </si>
  <si>
    <t>Инвестиции в капитальные вложения (строительство дома культуры)</t>
  </si>
  <si>
    <t>Инвестиции в капитальные вложения (строительство инфекционного корпуса)</t>
  </si>
  <si>
    <t xml:space="preserve"> 5.3</t>
  </si>
  <si>
    <t xml:space="preserve"> 5.6</t>
  </si>
  <si>
    <t>Инвестиции в капитальные вложения (строительство средней школы)</t>
  </si>
  <si>
    <t xml:space="preserve"> 5.5 </t>
  </si>
  <si>
    <t>Инвестиции в капитальные вложения (строительство детских садов)</t>
  </si>
  <si>
    <t>СРАВНИТЕЛЬНАЯ ТАБЛИЦА ПО ИСПОЛНЕНИЮ РАСХОДОВ БЮДЖЕТА ГОРОДСКОГО ОКРУГА ГОРОДА МЕГИОНА ЗА 1полугодие 2009 и 2010 ГОДОВ</t>
  </si>
  <si>
    <t>.6.4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</si>
</sst>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561">
    <xf numFmtId="0" fontId="0" fillId="0" borderId="0" xfId="0" applyAlignment="1">
      <alignment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64" fontId="10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64" fontId="1" fillId="24" borderId="13" xfId="0" applyNumberFormat="1" applyFont="1" applyFill="1" applyBorder="1" applyAlignment="1">
      <alignment horizontal="right"/>
    </xf>
    <xf numFmtId="0" fontId="10" fillId="24" borderId="0" xfId="0" applyFont="1" applyFill="1" applyAlignment="1">
      <alignment horizontal="center"/>
    </xf>
    <xf numFmtId="0" fontId="14" fillId="24" borderId="0" xfId="0" applyFont="1" applyFill="1" applyBorder="1" applyAlignment="1">
      <alignment horizontal="center" vertical="center"/>
    </xf>
    <xf numFmtId="164" fontId="6" fillId="24" borderId="0" xfId="0" applyNumberFormat="1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16" fontId="2" fillId="24" borderId="11" xfId="0" applyNumberFormat="1" applyFont="1" applyFill="1" applyBorder="1" applyAlignment="1">
      <alignment horizontal="center" vertical="center"/>
    </xf>
    <xf numFmtId="16" fontId="2" fillId="24" borderId="1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wrapText="1"/>
    </xf>
    <xf numFmtId="0" fontId="15" fillId="24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164" fontId="18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64" fontId="4" fillId="24" borderId="15" xfId="0" applyNumberFormat="1" applyFont="1" applyFill="1" applyBorder="1" applyAlignment="1">
      <alignment/>
    </xf>
    <xf numFmtId="0" fontId="4" fillId="24" borderId="16" xfId="0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right"/>
    </xf>
    <xf numFmtId="164" fontId="1" fillId="24" borderId="17" xfId="0" applyNumberFormat="1" applyFont="1" applyFill="1" applyBorder="1" applyAlignment="1">
      <alignment horizontal="right"/>
    </xf>
    <xf numFmtId="164" fontId="4" fillId="24" borderId="18" xfId="0" applyNumberFormat="1" applyFont="1" applyFill="1" applyBorder="1" applyAlignment="1">
      <alignment/>
    </xf>
    <xf numFmtId="164" fontId="10" fillId="24" borderId="11" xfId="0" applyNumberFormat="1" applyFont="1" applyFill="1" applyBorder="1" applyAlignment="1">
      <alignment horizontal="right"/>
    </xf>
    <xf numFmtId="164" fontId="10" fillId="24" borderId="15" xfId="0" applyNumberFormat="1" applyFont="1" applyFill="1" applyBorder="1" applyAlignment="1">
      <alignment/>
    </xf>
    <xf numFmtId="164" fontId="10" fillId="24" borderId="10" xfId="0" applyNumberFormat="1" applyFont="1" applyFill="1" applyBorder="1" applyAlignment="1">
      <alignment horizontal="right"/>
    </xf>
    <xf numFmtId="164" fontId="9" fillId="24" borderId="13" xfId="0" applyNumberFormat="1" applyFont="1" applyFill="1" applyBorder="1" applyAlignment="1">
      <alignment horizontal="right"/>
    </xf>
    <xf numFmtId="164" fontId="9" fillId="24" borderId="17" xfId="0" applyNumberFormat="1" applyFont="1" applyFill="1" applyBorder="1" applyAlignment="1">
      <alignment horizontal="right"/>
    </xf>
    <xf numFmtId="164" fontId="9" fillId="24" borderId="15" xfId="0" applyNumberFormat="1" applyFont="1" applyFill="1" applyBorder="1" applyAlignment="1">
      <alignment/>
    </xf>
    <xf numFmtId="0" fontId="9" fillId="24" borderId="13" xfId="0" applyFont="1" applyFill="1" applyBorder="1" applyAlignment="1">
      <alignment/>
    </xf>
    <xf numFmtId="164" fontId="10" fillId="24" borderId="13" xfId="0" applyNumberFormat="1" applyFont="1" applyFill="1" applyBorder="1" applyAlignment="1">
      <alignment horizontal="right"/>
    </xf>
    <xf numFmtId="164" fontId="10" fillId="24" borderId="17" xfId="0" applyNumberFormat="1" applyFont="1" applyFill="1" applyBorder="1" applyAlignment="1">
      <alignment horizontal="right"/>
    </xf>
    <xf numFmtId="164" fontId="10" fillId="24" borderId="13" xfId="0" applyNumberFormat="1" applyFont="1" applyFill="1" applyBorder="1" applyAlignment="1">
      <alignment horizontal="center"/>
    </xf>
    <xf numFmtId="164" fontId="9" fillId="24" borderId="13" xfId="0" applyNumberFormat="1" applyFont="1" applyFill="1" applyBorder="1" applyAlignment="1">
      <alignment horizontal="center"/>
    </xf>
    <xf numFmtId="164" fontId="9" fillId="24" borderId="19" xfId="0" applyNumberFormat="1" applyFont="1" applyFill="1" applyBorder="1" applyAlignment="1">
      <alignment horizontal="right"/>
    </xf>
    <xf numFmtId="164" fontId="20" fillId="24" borderId="20" xfId="0" applyNumberFormat="1" applyFont="1" applyFill="1" applyBorder="1" applyAlignment="1">
      <alignment horizontal="right"/>
    </xf>
    <xf numFmtId="164" fontId="10" fillId="24" borderId="13" xfId="0" applyNumberFormat="1" applyFont="1" applyFill="1" applyBorder="1" applyAlignment="1">
      <alignment horizontal="right" vertical="center" wrapText="1"/>
    </xf>
    <xf numFmtId="164" fontId="10" fillId="24" borderId="17" xfId="0" applyNumberFormat="1" applyFont="1" applyFill="1" applyBorder="1" applyAlignment="1">
      <alignment horizontal="right" vertical="center" wrapText="1"/>
    </xf>
    <xf numFmtId="164" fontId="9" fillId="24" borderId="13" xfId="0" applyNumberFormat="1" applyFont="1" applyFill="1" applyBorder="1" applyAlignment="1">
      <alignment horizontal="right" vertical="center" wrapText="1"/>
    </xf>
    <xf numFmtId="164" fontId="9" fillId="24" borderId="17" xfId="0" applyNumberFormat="1" applyFont="1" applyFill="1" applyBorder="1" applyAlignment="1">
      <alignment horizontal="right" vertical="center" wrapText="1"/>
    </xf>
    <xf numFmtId="164" fontId="9" fillId="24" borderId="13" xfId="0" applyNumberFormat="1" applyFont="1" applyFill="1" applyBorder="1" applyAlignment="1">
      <alignment horizontal="right" wrapText="1"/>
    </xf>
    <xf numFmtId="0" fontId="10" fillId="24" borderId="15" xfId="0" applyFont="1" applyFill="1" applyBorder="1" applyAlignment="1">
      <alignment wrapText="1"/>
    </xf>
    <xf numFmtId="0" fontId="9" fillId="24" borderId="13" xfId="0" applyFont="1" applyFill="1" applyBorder="1" applyAlignment="1">
      <alignment wrapText="1"/>
    </xf>
    <xf numFmtId="0" fontId="10" fillId="24" borderId="13" xfId="0" applyFont="1" applyFill="1" applyBorder="1" applyAlignment="1">
      <alignment wrapText="1"/>
    </xf>
    <xf numFmtId="0" fontId="9" fillId="24" borderId="19" xfId="0" applyFont="1" applyFill="1" applyBorder="1" applyAlignment="1">
      <alignment wrapText="1"/>
    </xf>
    <xf numFmtId="0" fontId="10" fillId="24" borderId="13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wrapText="1"/>
    </xf>
    <xf numFmtId="0" fontId="9" fillId="24" borderId="13" xfId="0" applyFont="1" applyFill="1" applyBorder="1" applyAlignment="1">
      <alignment/>
    </xf>
    <xf numFmtId="0" fontId="20" fillId="24" borderId="13" xfId="0" applyFont="1" applyFill="1" applyBorder="1" applyAlignment="1">
      <alignment wrapText="1"/>
    </xf>
    <xf numFmtId="164" fontId="9" fillId="24" borderId="11" xfId="0" applyNumberFormat="1" applyFont="1" applyFill="1" applyBorder="1" applyAlignment="1">
      <alignment horizontal="right"/>
    </xf>
    <xf numFmtId="164" fontId="10" fillId="24" borderId="12" xfId="0" applyNumberFormat="1" applyFont="1" applyFill="1" applyBorder="1" applyAlignment="1">
      <alignment/>
    </xf>
    <xf numFmtId="164" fontId="10" fillId="24" borderId="14" xfId="0" applyNumberFormat="1" applyFont="1" applyFill="1" applyBorder="1" applyAlignment="1">
      <alignment/>
    </xf>
    <xf numFmtId="164" fontId="10" fillId="24" borderId="21" xfId="0" applyNumberFormat="1" applyFont="1" applyFill="1" applyBorder="1" applyAlignment="1">
      <alignment/>
    </xf>
    <xf numFmtId="164" fontId="9" fillId="24" borderId="13" xfId="0" applyNumberFormat="1" applyFont="1" applyFill="1" applyBorder="1" applyAlignment="1">
      <alignment/>
    </xf>
    <xf numFmtId="4" fontId="9" fillId="24" borderId="13" xfId="0" applyNumberFormat="1" applyFont="1" applyFill="1" applyBorder="1" applyAlignment="1">
      <alignment horizontal="center"/>
    </xf>
    <xf numFmtId="164" fontId="10" fillId="24" borderId="22" xfId="0" applyNumberFormat="1" applyFont="1" applyFill="1" applyBorder="1" applyAlignment="1">
      <alignment horizontal="right"/>
    </xf>
    <xf numFmtId="164" fontId="9" fillId="24" borderId="22" xfId="0" applyNumberFormat="1" applyFont="1" applyFill="1" applyBorder="1" applyAlignment="1">
      <alignment horizontal="right"/>
    </xf>
    <xf numFmtId="0" fontId="8" fillId="24" borderId="13" xfId="0" applyFont="1" applyFill="1" applyBorder="1" applyAlignment="1">
      <alignment wrapText="1"/>
    </xf>
    <xf numFmtId="164" fontId="9" fillId="24" borderId="22" xfId="0" applyNumberFormat="1" applyFont="1" applyFill="1" applyBorder="1" applyAlignment="1">
      <alignment/>
    </xf>
    <xf numFmtId="164" fontId="10" fillId="24" borderId="22" xfId="0" applyNumberFormat="1" applyFont="1" applyFill="1" applyBorder="1" applyAlignment="1">
      <alignment horizontal="right" vertical="center" wrapText="1"/>
    </xf>
    <xf numFmtId="0" fontId="8" fillId="24" borderId="15" xfId="0" applyFont="1" applyFill="1" applyBorder="1" applyAlignment="1">
      <alignment wrapText="1"/>
    </xf>
    <xf numFmtId="164" fontId="10" fillId="24" borderId="16" xfId="0" applyNumberFormat="1" applyFont="1" applyFill="1" applyBorder="1" applyAlignment="1">
      <alignment horizontal="right"/>
    </xf>
    <xf numFmtId="164" fontId="9" fillId="24" borderId="15" xfId="0" applyNumberFormat="1" applyFont="1" applyFill="1" applyBorder="1" applyAlignment="1">
      <alignment horizontal="right"/>
    </xf>
    <xf numFmtId="164" fontId="10" fillId="24" borderId="22" xfId="0" applyNumberFormat="1" applyFont="1" applyFill="1" applyBorder="1" applyAlignment="1">
      <alignment/>
    </xf>
    <xf numFmtId="0" fontId="9" fillId="24" borderId="13" xfId="0" applyFont="1" applyFill="1" applyBorder="1" applyAlignment="1">
      <alignment horizontal="right"/>
    </xf>
    <xf numFmtId="164" fontId="1" fillId="24" borderId="23" xfId="0" applyNumberFormat="1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9" fillId="24" borderId="24" xfId="0" applyNumberFormat="1" applyFont="1" applyFill="1" applyBorder="1" applyAlignment="1">
      <alignment/>
    </xf>
    <xf numFmtId="164" fontId="9" fillId="24" borderId="25" xfId="0" applyNumberFormat="1" applyFont="1" applyFill="1" applyBorder="1" applyAlignment="1">
      <alignment horizontal="right"/>
    </xf>
    <xf numFmtId="164" fontId="9" fillId="24" borderId="26" xfId="0" applyNumberFormat="1" applyFont="1" applyFill="1" applyBorder="1" applyAlignment="1">
      <alignment horizontal="right"/>
    </xf>
    <xf numFmtId="164" fontId="9" fillId="24" borderId="24" xfId="0" applyNumberFormat="1" applyFont="1" applyFill="1" applyBorder="1" applyAlignment="1">
      <alignment horizontal="right"/>
    </xf>
    <xf numFmtId="164" fontId="9" fillId="24" borderId="22" xfId="0" applyNumberFormat="1" applyFont="1" applyFill="1" applyBorder="1" applyAlignment="1">
      <alignment horizontal="right" vertical="center" wrapText="1"/>
    </xf>
    <xf numFmtId="164" fontId="9" fillId="24" borderId="16" xfId="0" applyNumberFormat="1" applyFont="1" applyFill="1" applyBorder="1" applyAlignment="1">
      <alignment/>
    </xf>
    <xf numFmtId="0" fontId="10" fillId="24" borderId="13" xfId="0" applyFont="1" applyFill="1" applyBorder="1" applyAlignment="1">
      <alignment vertical="center" wrapText="1"/>
    </xf>
    <xf numFmtId="164" fontId="10" fillId="24" borderId="11" xfId="0" applyNumberFormat="1" applyFont="1" applyFill="1" applyBorder="1" applyAlignment="1">
      <alignment horizontal="right" vertical="center"/>
    </xf>
    <xf numFmtId="164" fontId="10" fillId="24" borderId="13" xfId="0" applyNumberFormat="1" applyFont="1" applyFill="1" applyBorder="1" applyAlignment="1">
      <alignment vertical="center"/>
    </xf>
    <xf numFmtId="0" fontId="10" fillId="24" borderId="15" xfId="0" applyFont="1" applyFill="1" applyBorder="1" applyAlignment="1">
      <alignment vertical="center" wrapText="1"/>
    </xf>
    <xf numFmtId="164" fontId="10" fillId="24" borderId="10" xfId="0" applyNumberFormat="1" applyFont="1" applyFill="1" applyBorder="1" applyAlignment="1">
      <alignment horizontal="right" vertical="center"/>
    </xf>
    <xf numFmtId="164" fontId="10" fillId="24" borderId="13" xfId="0" applyNumberFormat="1" applyFont="1" applyFill="1" applyBorder="1" applyAlignment="1">
      <alignment horizontal="right" vertical="center"/>
    </xf>
    <xf numFmtId="164" fontId="10" fillId="24" borderId="17" xfId="0" applyNumberFormat="1" applyFont="1" applyFill="1" applyBorder="1" applyAlignment="1">
      <alignment horizontal="right" vertical="center"/>
    </xf>
    <xf numFmtId="164" fontId="10" fillId="24" borderId="22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164" fontId="10" fillId="24" borderId="15" xfId="0" applyNumberFormat="1" applyFont="1" applyFill="1" applyBorder="1" applyAlignment="1">
      <alignment horizontal="right" vertical="center"/>
    </xf>
    <xf numFmtId="164" fontId="10" fillId="24" borderId="26" xfId="0" applyNumberFormat="1" applyFont="1" applyFill="1" applyBorder="1" applyAlignment="1">
      <alignment horizontal="right" vertical="center"/>
    </xf>
    <xf numFmtId="164" fontId="10" fillId="24" borderId="16" xfId="0" applyNumberFormat="1" applyFont="1" applyFill="1" applyBorder="1" applyAlignment="1">
      <alignment horizontal="right" vertical="center"/>
    </xf>
    <xf numFmtId="164" fontId="10" fillId="24" borderId="19" xfId="0" applyNumberFormat="1" applyFont="1" applyFill="1" applyBorder="1" applyAlignment="1">
      <alignment horizontal="right" vertical="center"/>
    </xf>
    <xf numFmtId="164" fontId="10" fillId="24" borderId="25" xfId="0" applyNumberFormat="1" applyFont="1" applyFill="1" applyBorder="1" applyAlignment="1">
      <alignment horizontal="right" vertical="center"/>
    </xf>
    <xf numFmtId="0" fontId="10" fillId="24" borderId="13" xfId="0" applyFont="1" applyFill="1" applyBorder="1" applyAlignment="1">
      <alignment vertical="center"/>
    </xf>
    <xf numFmtId="164" fontId="10" fillId="24" borderId="27" xfId="0" applyNumberFormat="1" applyFont="1" applyFill="1" applyBorder="1" applyAlignment="1">
      <alignment horizontal="right" vertical="center"/>
    </xf>
    <xf numFmtId="164" fontId="10" fillId="24" borderId="24" xfId="0" applyNumberFormat="1" applyFont="1" applyFill="1" applyBorder="1" applyAlignment="1">
      <alignment horizontal="right" vertical="center"/>
    </xf>
    <xf numFmtId="164" fontId="10" fillId="24" borderId="28" xfId="0" applyNumberFormat="1" applyFont="1" applyFill="1" applyBorder="1" applyAlignment="1">
      <alignment horizontal="right" vertical="center"/>
    </xf>
    <xf numFmtId="164" fontId="9" fillId="24" borderId="11" xfId="0" applyNumberFormat="1" applyFont="1" applyFill="1" applyBorder="1" applyAlignment="1">
      <alignment/>
    </xf>
    <xf numFmtId="164" fontId="9" fillId="24" borderId="26" xfId="0" applyNumberFormat="1" applyFont="1" applyFill="1" applyBorder="1" applyAlignment="1">
      <alignment/>
    </xf>
    <xf numFmtId="0" fontId="9" fillId="24" borderId="13" xfId="0" applyFont="1" applyFill="1" applyBorder="1" applyAlignment="1">
      <alignment vertical="center" wrapText="1"/>
    </xf>
    <xf numFmtId="164" fontId="10" fillId="24" borderId="11" xfId="0" applyNumberFormat="1" applyFont="1" applyFill="1" applyBorder="1" applyAlignment="1">
      <alignment/>
    </xf>
    <xf numFmtId="164" fontId="10" fillId="24" borderId="23" xfId="0" applyNumberFormat="1" applyFont="1" applyFill="1" applyBorder="1" applyAlignment="1">
      <alignment horizontal="right"/>
    </xf>
    <xf numFmtId="164" fontId="9" fillId="24" borderId="18" xfId="0" applyNumberFormat="1" applyFont="1" applyFill="1" applyBorder="1" applyAlignment="1">
      <alignment horizontal="right"/>
    </xf>
    <xf numFmtId="164" fontId="9" fillId="24" borderId="29" xfId="0" applyNumberFormat="1" applyFont="1" applyFill="1" applyBorder="1" applyAlignment="1">
      <alignment horizontal="right"/>
    </xf>
    <xf numFmtId="164" fontId="10" fillId="24" borderId="11" xfId="0" applyNumberFormat="1" applyFont="1" applyFill="1" applyBorder="1" applyAlignment="1">
      <alignment vertical="center"/>
    </xf>
    <xf numFmtId="164" fontId="4" fillId="24" borderId="11" xfId="0" applyNumberFormat="1" applyFont="1" applyFill="1" applyBorder="1" applyAlignment="1">
      <alignment/>
    </xf>
    <xf numFmtId="164" fontId="4" fillId="24" borderId="23" xfId="0" applyNumberFormat="1" applyFont="1" applyFill="1" applyBorder="1" applyAlignment="1">
      <alignment/>
    </xf>
    <xf numFmtId="164" fontId="10" fillId="24" borderId="28" xfId="0" applyNumberFormat="1" applyFont="1" applyFill="1" applyBorder="1" applyAlignment="1">
      <alignment horizontal="right"/>
    </xf>
    <xf numFmtId="164" fontId="9" fillId="24" borderId="23" xfId="0" applyNumberFormat="1" applyFont="1" applyFill="1" applyBorder="1" applyAlignment="1">
      <alignment/>
    </xf>
    <xf numFmtId="0" fontId="10" fillId="24" borderId="10" xfId="0" applyFont="1" applyFill="1" applyBorder="1" applyAlignment="1">
      <alignment wrapText="1"/>
    </xf>
    <xf numFmtId="4" fontId="9" fillId="24" borderId="13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164" fontId="10" fillId="24" borderId="30" xfId="0" applyNumberFormat="1" applyFont="1" applyFill="1" applyBorder="1" applyAlignment="1">
      <alignment wrapText="1"/>
    </xf>
    <xf numFmtId="164" fontId="10" fillId="24" borderId="24" xfId="0" applyNumberFormat="1" applyFont="1" applyFill="1" applyBorder="1" applyAlignment="1">
      <alignment wrapText="1"/>
    </xf>
    <xf numFmtId="164" fontId="9" fillId="24" borderId="24" xfId="0" applyNumberFormat="1" applyFont="1" applyFill="1" applyBorder="1" applyAlignment="1">
      <alignment wrapText="1"/>
    </xf>
    <xf numFmtId="164" fontId="9" fillId="24" borderId="31" xfId="0" applyNumberFormat="1" applyFont="1" applyFill="1" applyBorder="1" applyAlignment="1">
      <alignment/>
    </xf>
    <xf numFmtId="164" fontId="10" fillId="24" borderId="24" xfId="0" applyNumberFormat="1" applyFont="1" applyFill="1" applyBorder="1" applyAlignment="1">
      <alignment/>
    </xf>
    <xf numFmtId="164" fontId="9" fillId="24" borderId="0" xfId="0" applyNumberFormat="1" applyFont="1" applyFill="1" applyBorder="1" applyAlignment="1">
      <alignment wrapText="1"/>
    </xf>
    <xf numFmtId="164" fontId="9" fillId="24" borderId="31" xfId="0" applyNumberFormat="1" applyFont="1" applyFill="1" applyBorder="1" applyAlignment="1">
      <alignment wrapText="1"/>
    </xf>
    <xf numFmtId="164" fontId="10" fillId="24" borderId="24" xfId="0" applyNumberFormat="1" applyFont="1" applyFill="1" applyBorder="1" applyAlignment="1">
      <alignment vertical="center" wrapText="1"/>
    </xf>
    <xf numFmtId="164" fontId="9" fillId="24" borderId="30" xfId="0" applyNumberFormat="1" applyFont="1" applyFill="1" applyBorder="1" applyAlignment="1">
      <alignment wrapText="1"/>
    </xf>
    <xf numFmtId="164" fontId="10" fillId="24" borderId="31" xfId="0" applyNumberFormat="1" applyFont="1" applyFill="1" applyBorder="1" applyAlignment="1">
      <alignment vertical="center" wrapText="1"/>
    </xf>
    <xf numFmtId="164" fontId="10" fillId="24" borderId="30" xfId="0" applyNumberFormat="1" applyFont="1" applyFill="1" applyBorder="1" applyAlignment="1">
      <alignment vertical="center"/>
    </xf>
    <xf numFmtId="164" fontId="9" fillId="24" borderId="24" xfId="0" applyNumberFormat="1" applyFont="1" applyFill="1" applyBorder="1" applyAlignment="1">
      <alignment/>
    </xf>
    <xf numFmtId="164" fontId="10" fillId="24" borderId="24" xfId="0" applyNumberFormat="1" applyFont="1" applyFill="1" applyBorder="1" applyAlignment="1">
      <alignment vertical="center"/>
    </xf>
    <xf numFmtId="164" fontId="20" fillId="24" borderId="24" xfId="0" applyNumberFormat="1" applyFont="1" applyFill="1" applyBorder="1" applyAlignment="1">
      <alignment wrapText="1"/>
    </xf>
    <xf numFmtId="164" fontId="10" fillId="24" borderId="30" xfId="0" applyNumberFormat="1" applyFont="1" applyFill="1" applyBorder="1" applyAlignment="1">
      <alignment vertical="center" wrapText="1"/>
    </xf>
    <xf numFmtId="164" fontId="20" fillId="24" borderId="24" xfId="0" applyNumberFormat="1" applyFont="1" applyFill="1" applyBorder="1" applyAlignment="1">
      <alignment/>
    </xf>
    <xf numFmtId="164" fontId="9" fillId="24" borderId="30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14" fillId="24" borderId="32" xfId="0" applyNumberFormat="1" applyFont="1" applyFill="1" applyBorder="1" applyAlignment="1">
      <alignment horizontal="center" vertical="center" wrapText="1"/>
    </xf>
    <xf numFmtId="0" fontId="14" fillId="24" borderId="0" xfId="0" applyNumberFormat="1" applyFont="1" applyFill="1" applyBorder="1" applyAlignment="1">
      <alignment/>
    </xf>
    <xf numFmtId="164" fontId="4" fillId="24" borderId="26" xfId="0" applyNumberFormat="1" applyFont="1" applyFill="1" applyBorder="1" applyAlignment="1">
      <alignment/>
    </xf>
    <xf numFmtId="164" fontId="9" fillId="24" borderId="0" xfId="0" applyNumberFormat="1" applyFont="1" applyFill="1" applyBorder="1" applyAlignment="1">
      <alignment/>
    </xf>
    <xf numFmtId="164" fontId="9" fillId="24" borderId="0" xfId="0" applyNumberFormat="1" applyFont="1" applyFill="1" applyBorder="1" applyAlignment="1">
      <alignment horizontal="right"/>
    </xf>
    <xf numFmtId="0" fontId="9" fillId="24" borderId="0" xfId="0" applyFont="1" applyFill="1" applyBorder="1" applyAlignment="1">
      <alignment wrapText="1"/>
    </xf>
    <xf numFmtId="164" fontId="10" fillId="24" borderId="0" xfId="0" applyNumberFormat="1" applyFont="1" applyFill="1" applyBorder="1" applyAlignment="1">
      <alignment horizontal="right"/>
    </xf>
    <xf numFmtId="164" fontId="9" fillId="24" borderId="0" xfId="0" applyNumberFormat="1" applyFont="1" applyFill="1" applyBorder="1" applyAlignment="1">
      <alignment/>
    </xf>
    <xf numFmtId="0" fontId="4" fillId="24" borderId="33" xfId="0" applyFont="1" applyFill="1" applyBorder="1" applyAlignment="1">
      <alignment horizontal="center" vertical="center"/>
    </xf>
    <xf numFmtId="164" fontId="9" fillId="24" borderId="34" xfId="0" applyNumberFormat="1" applyFont="1" applyFill="1" applyBorder="1" applyAlignment="1">
      <alignment/>
    </xf>
    <xf numFmtId="164" fontId="10" fillId="24" borderId="0" xfId="0" applyNumberFormat="1" applyFont="1" applyFill="1" applyBorder="1" applyAlignment="1">
      <alignment vertical="center" wrapText="1"/>
    </xf>
    <xf numFmtId="164" fontId="10" fillId="24" borderId="23" xfId="0" applyNumberFormat="1" applyFont="1" applyFill="1" applyBorder="1" applyAlignment="1">
      <alignment horizontal="right" vertical="center"/>
    </xf>
    <xf numFmtId="164" fontId="10" fillId="24" borderId="18" xfId="0" applyNumberFormat="1" applyFont="1" applyFill="1" applyBorder="1" applyAlignment="1">
      <alignment horizontal="right" vertical="center"/>
    </xf>
    <xf numFmtId="164" fontId="10" fillId="24" borderId="35" xfId="0" applyNumberFormat="1" applyFont="1" applyFill="1" applyBorder="1" applyAlignment="1">
      <alignment horizontal="right" vertical="center"/>
    </xf>
    <xf numFmtId="164" fontId="10" fillId="24" borderId="29" xfId="0" applyNumberFormat="1" applyFont="1" applyFill="1" applyBorder="1" applyAlignment="1">
      <alignment horizontal="right" vertical="center"/>
    </xf>
    <xf numFmtId="164" fontId="10" fillId="24" borderId="22" xfId="0" applyNumberFormat="1" applyFont="1" applyFill="1" applyBorder="1" applyAlignment="1">
      <alignment vertical="center"/>
    </xf>
    <xf numFmtId="164" fontId="10" fillId="24" borderId="23" xfId="0" applyNumberFormat="1" applyFont="1" applyFill="1" applyBorder="1" applyAlignment="1">
      <alignment vertical="center"/>
    </xf>
    <xf numFmtId="164" fontId="10" fillId="24" borderId="25" xfId="0" applyNumberFormat="1" applyFont="1" applyFill="1" applyBorder="1" applyAlignment="1">
      <alignment vertical="center"/>
    </xf>
    <xf numFmtId="164" fontId="4" fillId="24" borderId="29" xfId="0" applyNumberFormat="1" applyFont="1" applyFill="1" applyBorder="1" applyAlignment="1">
      <alignment/>
    </xf>
    <xf numFmtId="164" fontId="10" fillId="24" borderId="31" xfId="0" applyNumberFormat="1" applyFont="1" applyFill="1" applyBorder="1" applyAlignment="1">
      <alignment vertical="center"/>
    </xf>
    <xf numFmtId="0" fontId="4" fillId="24" borderId="13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7" fillId="24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24" borderId="12" xfId="0" applyNumberFormat="1" applyFont="1" applyFill="1" applyBorder="1" applyAlignment="1">
      <alignment horizontal="center" vertical="center" wrapText="1"/>
    </xf>
    <xf numFmtId="0" fontId="17" fillId="24" borderId="36" xfId="0" applyNumberFormat="1" applyFont="1" applyFill="1" applyBorder="1" applyAlignment="1">
      <alignment horizontal="center" vertical="center" wrapText="1"/>
    </xf>
    <xf numFmtId="0" fontId="17" fillId="24" borderId="37" xfId="0" applyNumberFormat="1" applyFont="1" applyFill="1" applyBorder="1" applyAlignment="1">
      <alignment horizontal="center" vertical="center" wrapText="1"/>
    </xf>
    <xf numFmtId="0" fontId="17" fillId="24" borderId="38" xfId="0" applyNumberFormat="1" applyFont="1" applyFill="1" applyBorder="1" applyAlignment="1">
      <alignment horizontal="center" vertical="center" wrapText="1"/>
    </xf>
    <xf numFmtId="0" fontId="17" fillId="24" borderId="12" xfId="0" applyNumberFormat="1" applyFont="1" applyFill="1" applyBorder="1" applyAlignment="1">
      <alignment horizontal="center" vertical="center"/>
    </xf>
    <xf numFmtId="0" fontId="17" fillId="24" borderId="14" xfId="0" applyNumberFormat="1" applyFont="1" applyFill="1" applyBorder="1" applyAlignment="1">
      <alignment horizontal="center" vertical="center"/>
    </xf>
    <xf numFmtId="0" fontId="17" fillId="24" borderId="21" xfId="0" applyNumberFormat="1" applyFont="1" applyFill="1" applyBorder="1" applyAlignment="1">
      <alignment horizontal="center" vertical="center"/>
    </xf>
    <xf numFmtId="0" fontId="17" fillId="24" borderId="39" xfId="0" applyNumberFormat="1" applyFont="1" applyFill="1" applyBorder="1" applyAlignment="1">
      <alignment horizontal="center" vertical="center"/>
    </xf>
    <xf numFmtId="0" fontId="17" fillId="24" borderId="40" xfId="0" applyNumberFormat="1" applyFont="1" applyFill="1" applyBorder="1" applyAlignment="1">
      <alignment horizontal="center" vertical="center"/>
    </xf>
    <xf numFmtId="0" fontId="17" fillId="24" borderId="41" xfId="0" applyNumberFormat="1" applyFont="1" applyFill="1" applyBorder="1" applyAlignment="1">
      <alignment horizontal="center" vertical="center"/>
    </xf>
    <xf numFmtId="4" fontId="10" fillId="24" borderId="19" xfId="0" applyNumberFormat="1" applyFont="1" applyFill="1" applyBorder="1" applyAlignment="1">
      <alignment horizontal="right" vertical="center"/>
    </xf>
    <xf numFmtId="164" fontId="10" fillId="24" borderId="13" xfId="0" applyNumberFormat="1" applyFont="1" applyFill="1" applyBorder="1" applyAlignment="1">
      <alignment wrapText="1"/>
    </xf>
    <xf numFmtId="164" fontId="10" fillId="24" borderId="23" xfId="0" applyNumberFormat="1" applyFont="1" applyFill="1" applyBorder="1" applyAlignment="1">
      <alignment/>
    </xf>
    <xf numFmtId="164" fontId="10" fillId="24" borderId="18" xfId="0" applyNumberFormat="1" applyFont="1" applyFill="1" applyBorder="1" applyAlignment="1">
      <alignment horizontal="right"/>
    </xf>
    <xf numFmtId="164" fontId="10" fillId="24" borderId="42" xfId="0" applyNumberFormat="1" applyFont="1" applyFill="1" applyBorder="1" applyAlignment="1">
      <alignment wrapText="1"/>
    </xf>
    <xf numFmtId="0" fontId="4" fillId="24" borderId="22" xfId="0" applyFont="1" applyFill="1" applyBorder="1" applyAlignment="1">
      <alignment/>
    </xf>
    <xf numFmtId="164" fontId="9" fillId="24" borderId="43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9" fillId="24" borderId="22" xfId="0" applyFont="1" applyFill="1" applyBorder="1" applyAlignment="1">
      <alignment/>
    </xf>
    <xf numFmtId="164" fontId="10" fillId="24" borderId="44" xfId="0" applyNumberFormat="1" applyFont="1" applyFill="1" applyBorder="1" applyAlignment="1">
      <alignment horizontal="right"/>
    </xf>
    <xf numFmtId="164" fontId="10" fillId="24" borderId="34" xfId="0" applyNumberFormat="1" applyFont="1" applyFill="1" applyBorder="1" applyAlignment="1">
      <alignment wrapText="1"/>
    </xf>
    <xf numFmtId="171" fontId="9" fillId="24" borderId="10" xfId="0" applyNumberFormat="1" applyFont="1" applyFill="1" applyBorder="1" applyAlignment="1">
      <alignment/>
    </xf>
    <xf numFmtId="171" fontId="9" fillId="24" borderId="13" xfId="0" applyNumberFormat="1" applyFont="1" applyFill="1" applyBorder="1" applyAlignment="1">
      <alignment/>
    </xf>
    <xf numFmtId="171" fontId="9" fillId="24" borderId="17" xfId="0" applyNumberFormat="1" applyFont="1" applyFill="1" applyBorder="1" applyAlignment="1">
      <alignment/>
    </xf>
    <xf numFmtId="164" fontId="9" fillId="24" borderId="45" xfId="0" applyNumberFormat="1" applyFont="1" applyFill="1" applyBorder="1" applyAlignment="1">
      <alignment/>
    </xf>
    <xf numFmtId="171" fontId="10" fillId="24" borderId="10" xfId="0" applyNumberFormat="1" applyFont="1" applyFill="1" applyBorder="1" applyAlignment="1">
      <alignment/>
    </xf>
    <xf numFmtId="171" fontId="10" fillId="24" borderId="13" xfId="0" applyNumberFormat="1" applyFont="1" applyFill="1" applyBorder="1" applyAlignment="1">
      <alignment/>
    </xf>
    <xf numFmtId="171" fontId="10" fillId="24" borderId="17" xfId="0" applyNumberFormat="1" applyFont="1" applyFill="1" applyBorder="1" applyAlignment="1">
      <alignment/>
    </xf>
    <xf numFmtId="0" fontId="10" fillId="24" borderId="13" xfId="0" applyFont="1" applyFill="1" applyBorder="1" applyAlignment="1">
      <alignment/>
    </xf>
    <xf numFmtId="164" fontId="10" fillId="24" borderId="44" xfId="0" applyNumberFormat="1" applyFont="1" applyFill="1" applyBorder="1" applyAlignment="1">
      <alignment horizontal="right" vertical="center"/>
    </xf>
    <xf numFmtId="164" fontId="9" fillId="24" borderId="17" xfId="0" applyNumberFormat="1" applyFont="1" applyFill="1" applyBorder="1" applyAlignment="1">
      <alignment/>
    </xf>
    <xf numFmtId="164" fontId="9" fillId="24" borderId="11" xfId="0" applyNumberFormat="1" applyFont="1" applyFill="1" applyBorder="1" applyAlignment="1">
      <alignment vertical="center"/>
    </xf>
    <xf numFmtId="164" fontId="9" fillId="24" borderId="44" xfId="0" applyNumberFormat="1" applyFont="1" applyFill="1" applyBorder="1" applyAlignment="1">
      <alignment/>
    </xf>
    <xf numFmtId="164" fontId="10" fillId="24" borderId="13" xfId="0" applyNumberFormat="1" applyFont="1" applyFill="1" applyBorder="1" applyAlignment="1">
      <alignment/>
    </xf>
    <xf numFmtId="164" fontId="20" fillId="24" borderId="22" xfId="0" applyNumberFormat="1" applyFont="1" applyFill="1" applyBorder="1" applyAlignment="1">
      <alignment/>
    </xf>
    <xf numFmtId="164" fontId="10" fillId="24" borderId="13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/>
    </xf>
    <xf numFmtId="164" fontId="20" fillId="24" borderId="13" xfId="0" applyNumberFormat="1" applyFont="1" applyFill="1" applyBorder="1" applyAlignment="1">
      <alignment horizontal="right" wrapText="1"/>
    </xf>
    <xf numFmtId="164" fontId="20" fillId="24" borderId="11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 horizontal="right"/>
    </xf>
    <xf numFmtId="164" fontId="20" fillId="24" borderId="13" xfId="0" applyNumberFormat="1" applyFont="1" applyFill="1" applyBorder="1" applyAlignment="1">
      <alignment horizontal="right"/>
    </xf>
    <xf numFmtId="164" fontId="9" fillId="24" borderId="22" xfId="0" applyNumberFormat="1" applyFont="1" applyFill="1" applyBorder="1" applyAlignment="1">
      <alignment horizontal="right" wrapText="1"/>
    </xf>
    <xf numFmtId="164" fontId="10" fillId="24" borderId="24" xfId="0" applyNumberFormat="1" applyFont="1" applyFill="1" applyBorder="1" applyAlignment="1">
      <alignment horizontal="right"/>
    </xf>
    <xf numFmtId="4" fontId="10" fillId="24" borderId="0" xfId="0" applyNumberFormat="1" applyFont="1" applyFill="1" applyAlignment="1">
      <alignment/>
    </xf>
    <xf numFmtId="0" fontId="9" fillId="24" borderId="13" xfId="0" applyFont="1" applyFill="1" applyBorder="1" applyAlignment="1">
      <alignment horizontal="center" wrapText="1"/>
    </xf>
    <xf numFmtId="0" fontId="9" fillId="24" borderId="2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right" wrapText="1"/>
    </xf>
    <xf numFmtId="164" fontId="10" fillId="0" borderId="11" xfId="0" applyNumberFormat="1" applyFont="1" applyFill="1" applyBorder="1" applyAlignment="1">
      <alignment horizontal="right"/>
    </xf>
    <xf numFmtId="164" fontId="20" fillId="24" borderId="13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 horizontal="right" vertical="center"/>
    </xf>
    <xf numFmtId="164" fontId="9" fillId="24" borderId="13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164" fontId="10" fillId="24" borderId="13" xfId="0" applyNumberFormat="1" applyFont="1" applyFill="1" applyBorder="1" applyAlignment="1">
      <alignment horizontal="right" wrapText="1"/>
    </xf>
    <xf numFmtId="164" fontId="9" fillId="24" borderId="0" xfId="0" applyNumberFormat="1" applyFont="1" applyFill="1" applyAlignment="1">
      <alignment/>
    </xf>
    <xf numFmtId="164" fontId="9" fillId="24" borderId="19" xfId="0" applyNumberFormat="1" applyFont="1" applyFill="1" applyBorder="1" applyAlignment="1">
      <alignment/>
    </xf>
    <xf numFmtId="164" fontId="1" fillId="24" borderId="0" xfId="0" applyNumberFormat="1" applyFont="1" applyFill="1" applyAlignment="1">
      <alignment horizontal="left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" fillId="24" borderId="15" xfId="0" applyFont="1" applyFill="1" applyBorder="1" applyAlignment="1">
      <alignment horizontal="right" wrapText="1"/>
    </xf>
    <xf numFmtId="0" fontId="2" fillId="24" borderId="27" xfId="0" applyFont="1" applyFill="1" applyBorder="1" applyAlignment="1">
      <alignment horizontal="right" wrapText="1"/>
    </xf>
    <xf numFmtId="0" fontId="4" fillId="24" borderId="13" xfId="0" applyFont="1" applyFill="1" applyBorder="1" applyAlignment="1">
      <alignment horizontal="right" wrapText="1"/>
    </xf>
    <xf numFmtId="0" fontId="4" fillId="24" borderId="17" xfId="0" applyFont="1" applyFill="1" applyBorder="1" applyAlignment="1">
      <alignment horizontal="right" wrapText="1"/>
    </xf>
    <xf numFmtId="0" fontId="2" fillId="24" borderId="13" xfId="0" applyFont="1" applyFill="1" applyBorder="1" applyAlignment="1">
      <alignment horizontal="right" wrapText="1"/>
    </xf>
    <xf numFmtId="0" fontId="2" fillId="24" borderId="17" xfId="0" applyFont="1" applyFill="1" applyBorder="1" applyAlignment="1">
      <alignment horizontal="right" wrapText="1"/>
    </xf>
    <xf numFmtId="0" fontId="4" fillId="24" borderId="19" xfId="0" applyFont="1" applyFill="1" applyBorder="1" applyAlignment="1">
      <alignment horizontal="right" wrapText="1"/>
    </xf>
    <xf numFmtId="0" fontId="4" fillId="24" borderId="20" xfId="0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right" wrapText="1"/>
    </xf>
    <xf numFmtId="49" fontId="4" fillId="24" borderId="13" xfId="0" applyNumberFormat="1" applyFont="1" applyFill="1" applyBorder="1" applyAlignment="1">
      <alignment horizontal="right" wrapText="1"/>
    </xf>
    <xf numFmtId="49" fontId="4" fillId="24" borderId="17" xfId="0" applyNumberFormat="1" applyFont="1" applyFill="1" applyBorder="1" applyAlignment="1">
      <alignment horizontal="right" wrapText="1"/>
    </xf>
    <xf numFmtId="0" fontId="4" fillId="24" borderId="13" xfId="0" applyFont="1" applyFill="1" applyBorder="1" applyAlignment="1">
      <alignment horizontal="right"/>
    </xf>
    <xf numFmtId="0" fontId="4" fillId="24" borderId="17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4" fillId="24" borderId="19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15" xfId="0" applyFont="1" applyFill="1" applyBorder="1" applyAlignment="1">
      <alignment horizontal="right"/>
    </xf>
    <xf numFmtId="0" fontId="4" fillId="24" borderId="27" xfId="0" applyFont="1" applyFill="1" applyBorder="1" applyAlignment="1">
      <alignment horizontal="right" wrapText="1"/>
    </xf>
    <xf numFmtId="0" fontId="16" fillId="24" borderId="13" xfId="0" applyFont="1" applyFill="1" applyBorder="1" applyAlignment="1">
      <alignment horizontal="right"/>
    </xf>
    <xf numFmtId="0" fontId="16" fillId="24" borderId="17" xfId="0" applyFont="1" applyFill="1" applyBorder="1" applyAlignment="1">
      <alignment horizontal="right" wrapText="1"/>
    </xf>
    <xf numFmtId="0" fontId="16" fillId="24" borderId="17" xfId="0" applyFont="1" applyFill="1" applyBorder="1" applyAlignment="1">
      <alignment horizontal="right"/>
    </xf>
    <xf numFmtId="0" fontId="4" fillId="24" borderId="27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right"/>
    </xf>
    <xf numFmtId="0" fontId="2" fillId="24" borderId="14" xfId="0" applyFont="1" applyFill="1" applyBorder="1" applyAlignment="1">
      <alignment horizontal="right" wrapText="1"/>
    </xf>
    <xf numFmtId="0" fontId="2" fillId="24" borderId="21" xfId="0" applyFont="1" applyFill="1" applyBorder="1" applyAlignment="1">
      <alignment horizontal="right" wrapText="1"/>
    </xf>
    <xf numFmtId="0" fontId="4" fillId="24" borderId="0" xfId="0" applyFont="1" applyFill="1" applyAlignment="1">
      <alignment horizontal="right"/>
    </xf>
    <xf numFmtId="0" fontId="17" fillId="24" borderId="36" xfId="0" applyNumberFormat="1" applyFont="1" applyFill="1" applyBorder="1" applyAlignment="1">
      <alignment horizontal="right" wrapText="1"/>
    </xf>
    <xf numFmtId="0" fontId="17" fillId="24" borderId="21" xfId="0" applyNumberFormat="1" applyFont="1" applyFill="1" applyBorder="1" applyAlignment="1">
      <alignment horizontal="right" wrapText="1"/>
    </xf>
    <xf numFmtId="0" fontId="2" fillId="24" borderId="15" xfId="0" applyFont="1" applyFill="1" applyBorder="1" applyAlignment="1">
      <alignment horizontal="right"/>
    </xf>
    <xf numFmtId="0" fontId="2" fillId="24" borderId="27" xfId="0" applyFont="1" applyFill="1" applyBorder="1" applyAlignment="1">
      <alignment horizontal="right"/>
    </xf>
    <xf numFmtId="0" fontId="1" fillId="24" borderId="0" xfId="0" applyFont="1" applyFill="1" applyAlignment="1">
      <alignment horizontal="right"/>
    </xf>
    <xf numFmtId="0" fontId="8" fillId="24" borderId="0" xfId="0" applyFont="1" applyFill="1" applyAlignment="1">
      <alignment horizontal="right"/>
    </xf>
    <xf numFmtId="0" fontId="5" fillId="24" borderId="0" xfId="0" applyFont="1" applyFill="1" applyAlignment="1">
      <alignment horizontal="right"/>
    </xf>
    <xf numFmtId="0" fontId="10" fillId="25" borderId="13" xfId="0" applyFont="1" applyFill="1" applyBorder="1" applyAlignment="1">
      <alignment vertical="center" wrapText="1"/>
    </xf>
    <xf numFmtId="0" fontId="10" fillId="25" borderId="13" xfId="0" applyFont="1" applyFill="1" applyBorder="1" applyAlignment="1">
      <alignment vertical="center"/>
    </xf>
    <xf numFmtId="0" fontId="10" fillId="25" borderId="15" xfId="0" applyFont="1" applyFill="1" applyBorder="1" applyAlignment="1">
      <alignment vertical="center" wrapText="1"/>
    </xf>
    <xf numFmtId="164" fontId="9" fillId="24" borderId="18" xfId="0" applyNumberFormat="1" applyFont="1" applyFill="1" applyBorder="1" applyAlignment="1">
      <alignment/>
    </xf>
    <xf numFmtId="164" fontId="9" fillId="24" borderId="25" xfId="0" applyNumberFormat="1" applyFont="1" applyFill="1" applyBorder="1" applyAlignment="1">
      <alignment/>
    </xf>
    <xf numFmtId="164" fontId="10" fillId="24" borderId="44" xfId="0" applyNumberFormat="1" applyFont="1" applyFill="1" applyBorder="1" applyAlignment="1">
      <alignment wrapText="1"/>
    </xf>
    <xf numFmtId="164" fontId="10" fillId="24" borderId="46" xfId="0" applyNumberFormat="1" applyFont="1" applyFill="1" applyBorder="1" applyAlignment="1">
      <alignment horizontal="right"/>
    </xf>
    <xf numFmtId="164" fontId="10" fillId="24" borderId="29" xfId="0" applyNumberFormat="1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 wrapText="1"/>
    </xf>
    <xf numFmtId="164" fontId="10" fillId="24" borderId="17" xfId="0" applyNumberFormat="1" applyFont="1" applyFill="1" applyBorder="1" applyAlignment="1">
      <alignment wrapText="1"/>
    </xf>
    <xf numFmtId="164" fontId="9" fillId="24" borderId="13" xfId="0" applyNumberFormat="1" applyFont="1" applyFill="1" applyBorder="1" applyAlignment="1">
      <alignment wrapText="1"/>
    </xf>
    <xf numFmtId="4" fontId="9" fillId="24" borderId="15" xfId="0" applyNumberFormat="1" applyFont="1" applyFill="1" applyBorder="1" applyAlignment="1">
      <alignment horizontal="center"/>
    </xf>
    <xf numFmtId="164" fontId="9" fillId="24" borderId="28" xfId="0" applyNumberFormat="1" applyFont="1" applyFill="1" applyBorder="1" applyAlignment="1">
      <alignment wrapText="1"/>
    </xf>
    <xf numFmtId="164" fontId="9" fillId="24" borderId="42" xfId="0" applyNumberFormat="1" applyFont="1" applyFill="1" applyBorder="1" applyAlignment="1">
      <alignment wrapText="1"/>
    </xf>
    <xf numFmtId="164" fontId="9" fillId="24" borderId="22" xfId="0" applyNumberFormat="1" applyFont="1" applyFill="1" applyBorder="1" applyAlignment="1">
      <alignment wrapText="1"/>
    </xf>
    <xf numFmtId="164" fontId="9" fillId="24" borderId="31" xfId="0" applyNumberFormat="1" applyFont="1" applyFill="1" applyBorder="1" applyAlignment="1">
      <alignment/>
    </xf>
    <xf numFmtId="164" fontId="9" fillId="24" borderId="3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 wrapText="1"/>
    </xf>
    <xf numFmtId="164" fontId="9" fillId="24" borderId="44" xfId="0" applyNumberFormat="1" applyFont="1" applyFill="1" applyBorder="1" applyAlignment="1">
      <alignment horizontal="right"/>
    </xf>
    <xf numFmtId="164" fontId="9" fillId="24" borderId="29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 horizontal="right"/>
    </xf>
    <xf numFmtId="164" fontId="10" fillId="24" borderId="17" xfId="0" applyNumberFormat="1" applyFont="1" applyFill="1" applyBorder="1" applyAlignment="1">
      <alignment/>
    </xf>
    <xf numFmtId="164" fontId="10" fillId="24" borderId="45" xfId="0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vertical="center" wrapText="1"/>
    </xf>
    <xf numFmtId="164" fontId="9" fillId="24" borderId="15" xfId="0" applyNumberFormat="1" applyFont="1" applyFill="1" applyBorder="1" applyAlignment="1">
      <alignment horizontal="right" vertical="center"/>
    </xf>
    <xf numFmtId="0" fontId="9" fillId="24" borderId="17" xfId="0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horizontal="center" vertical="center"/>
    </xf>
    <xf numFmtId="164" fontId="10" fillId="24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33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wrapText="1"/>
    </xf>
    <xf numFmtId="4" fontId="24" fillId="24" borderId="48" xfId="0" applyNumberFormat="1" applyFont="1" applyFill="1" applyBorder="1" applyAlignment="1">
      <alignment wrapText="1"/>
    </xf>
    <xf numFmtId="4" fontId="24" fillId="24" borderId="47" xfId="0" applyNumberFormat="1" applyFont="1" applyFill="1" applyBorder="1" applyAlignment="1">
      <alignment wrapText="1"/>
    </xf>
    <xf numFmtId="164" fontId="24" fillId="24" borderId="48" xfId="0" applyNumberFormat="1" applyFont="1" applyFill="1" applyBorder="1" applyAlignment="1">
      <alignment wrapText="1"/>
    </xf>
    <xf numFmtId="164" fontId="24" fillId="24" borderId="47" xfId="0" applyNumberFormat="1" applyFont="1" applyFill="1" applyBorder="1" applyAlignment="1">
      <alignment wrapText="1"/>
    </xf>
    <xf numFmtId="164" fontId="24" fillId="24" borderId="49" xfId="0" applyNumberFormat="1" applyFont="1" applyFill="1" applyBorder="1" applyAlignment="1">
      <alignment wrapText="1"/>
    </xf>
    <xf numFmtId="0" fontId="24" fillId="24" borderId="0" xfId="0" applyFont="1" applyFill="1" applyAlignment="1">
      <alignment wrapText="1"/>
    </xf>
    <xf numFmtId="0" fontId="24" fillId="24" borderId="0" xfId="0" applyFont="1" applyFill="1" applyBorder="1" applyAlignment="1">
      <alignment wrapText="1"/>
    </xf>
    <xf numFmtId="16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23" fillId="24" borderId="10" xfId="0" applyNumberFormat="1" applyFont="1" applyFill="1" applyBorder="1" applyAlignment="1">
      <alignment wrapText="1"/>
    </xf>
    <xf numFmtId="164" fontId="23" fillId="24" borderId="10" xfId="0" applyNumberFormat="1" applyFont="1" applyFill="1" applyBorder="1" applyAlignment="1">
      <alignment wrapText="1"/>
    </xf>
    <xf numFmtId="164" fontId="23" fillId="24" borderId="13" xfId="0" applyNumberFormat="1" applyFont="1" applyFill="1" applyBorder="1" applyAlignment="1">
      <alignment wrapText="1"/>
    </xf>
    <xf numFmtId="164" fontId="24" fillId="24" borderId="13" xfId="0" applyNumberFormat="1" applyFont="1" applyFill="1" applyBorder="1" applyAlignment="1">
      <alignment wrapText="1"/>
    </xf>
    <xf numFmtId="164" fontId="24" fillId="24" borderId="17" xfId="0" applyNumberFormat="1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24" borderId="13" xfId="0" applyFont="1" applyFill="1" applyBorder="1" applyAlignment="1">
      <alignment wrapText="1"/>
    </xf>
    <xf numFmtId="4" fontId="24" fillId="24" borderId="10" xfId="0" applyNumberFormat="1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4" fontId="24" fillId="24" borderId="13" xfId="0" applyNumberFormat="1" applyFont="1" applyFill="1" applyBorder="1" applyAlignment="1">
      <alignment wrapText="1"/>
    </xf>
    <xf numFmtId="4" fontId="24" fillId="0" borderId="13" xfId="0" applyNumberFormat="1" applyFont="1" applyBorder="1" applyAlignment="1">
      <alignment wrapText="1"/>
    </xf>
    <xf numFmtId="164" fontId="24" fillId="24" borderId="10" xfId="0" applyNumberFormat="1" applyFont="1" applyFill="1" applyBorder="1" applyAlignment="1">
      <alignment wrapText="1"/>
    </xf>
    <xf numFmtId="164" fontId="23" fillId="24" borderId="17" xfId="0" applyNumberFormat="1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16" fontId="23" fillId="24" borderId="10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wrapText="1"/>
    </xf>
    <xf numFmtId="4" fontId="23" fillId="0" borderId="50" xfId="0" applyNumberFormat="1" applyFont="1" applyBorder="1" applyAlignment="1">
      <alignment wrapText="1"/>
    </xf>
    <xf numFmtId="4" fontId="23" fillId="0" borderId="51" xfId="0" applyNumberFormat="1" applyFont="1" applyBorder="1" applyAlignment="1">
      <alignment wrapText="1"/>
    </xf>
    <xf numFmtId="164" fontId="23" fillId="24" borderId="16" xfId="0" applyNumberFormat="1" applyFont="1" applyFill="1" applyBorder="1" applyAlignment="1">
      <alignment wrapText="1"/>
    </xf>
    <xf numFmtId="164" fontId="23" fillId="24" borderId="19" xfId="0" applyNumberFormat="1" applyFont="1" applyFill="1" applyBorder="1" applyAlignment="1">
      <alignment wrapText="1"/>
    </xf>
    <xf numFmtId="164" fontId="23" fillId="24" borderId="20" xfId="0" applyNumberFormat="1" applyFont="1" applyFill="1" applyBorder="1" applyAlignment="1">
      <alignment wrapText="1"/>
    </xf>
    <xf numFmtId="0" fontId="24" fillId="24" borderId="12" xfId="0" applyFont="1" applyFill="1" applyBorder="1" applyAlignment="1">
      <alignment wrapText="1"/>
    </xf>
    <xf numFmtId="0" fontId="24" fillId="24" borderId="14" xfId="0" applyFont="1" applyFill="1" applyBorder="1" applyAlignment="1">
      <alignment wrapText="1"/>
    </xf>
    <xf numFmtId="164" fontId="24" fillId="24" borderId="12" xfId="0" applyNumberFormat="1" applyFont="1" applyFill="1" applyBorder="1" applyAlignment="1">
      <alignment wrapText="1"/>
    </xf>
    <xf numFmtId="164" fontId="24" fillId="24" borderId="14" xfId="0" applyNumberFormat="1" applyFont="1" applyFill="1" applyBorder="1" applyAlignment="1">
      <alignment wrapText="1"/>
    </xf>
    <xf numFmtId="164" fontId="24" fillId="24" borderId="21" xfId="0" applyNumberFormat="1" applyFont="1" applyFill="1" applyBorder="1" applyAlignment="1">
      <alignment wrapText="1"/>
    </xf>
    <xf numFmtId="0" fontId="24" fillId="24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4" fontId="24" fillId="24" borderId="49" xfId="0" applyNumberFormat="1" applyFont="1" applyFill="1" applyBorder="1" applyAlignment="1">
      <alignment wrapText="1"/>
    </xf>
    <xf numFmtId="4" fontId="23" fillId="0" borderId="17" xfId="0" applyNumberFormat="1" applyFont="1" applyBorder="1" applyAlignment="1">
      <alignment wrapText="1"/>
    </xf>
    <xf numFmtId="4" fontId="24" fillId="24" borderId="17" xfId="0" applyNumberFormat="1" applyFont="1" applyFill="1" applyBorder="1" applyAlignment="1">
      <alignment wrapText="1"/>
    </xf>
    <xf numFmtId="4" fontId="24" fillId="0" borderId="17" xfId="0" applyNumberFormat="1" applyFont="1" applyBorder="1" applyAlignment="1">
      <alignment wrapText="1"/>
    </xf>
    <xf numFmtId="4" fontId="23" fillId="0" borderId="52" xfId="0" applyNumberFormat="1" applyFont="1" applyBorder="1" applyAlignment="1">
      <alignment wrapText="1"/>
    </xf>
    <xf numFmtId="164" fontId="9" fillId="24" borderId="11" xfId="0" applyNumberFormat="1" applyFont="1" applyFill="1" applyBorder="1" applyAlignment="1">
      <alignment/>
    </xf>
    <xf numFmtId="0" fontId="1" fillId="24" borderId="47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164" fontId="9" fillId="24" borderId="34" xfId="0" applyNumberFormat="1" applyFont="1" applyFill="1" applyBorder="1" applyAlignment="1">
      <alignment wrapText="1"/>
    </xf>
    <xf numFmtId="164" fontId="10" fillId="24" borderId="43" xfId="0" applyNumberFormat="1" applyFont="1" applyFill="1" applyBorder="1" applyAlignment="1">
      <alignment horizontal="right" vertical="center"/>
    </xf>
    <xf numFmtId="164" fontId="10" fillId="24" borderId="43" xfId="0" applyNumberFormat="1" applyFont="1" applyFill="1" applyBorder="1" applyAlignment="1">
      <alignment vertical="center"/>
    </xf>
    <xf numFmtId="0" fontId="2" fillId="24" borderId="33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4" fillId="24" borderId="50" xfId="0" applyFont="1" applyFill="1" applyBorder="1" applyAlignment="1">
      <alignment horizontal="center" vertical="center"/>
    </xf>
    <xf numFmtId="0" fontId="9" fillId="24" borderId="51" xfId="0" applyFont="1" applyFill="1" applyBorder="1" applyAlignment="1">
      <alignment wrapText="1"/>
    </xf>
    <xf numFmtId="0" fontId="4" fillId="24" borderId="51" xfId="0" applyFont="1" applyFill="1" applyBorder="1" applyAlignment="1">
      <alignment horizontal="right" wrapText="1"/>
    </xf>
    <xf numFmtId="49" fontId="4" fillId="24" borderId="52" xfId="0" applyNumberFormat="1" applyFont="1" applyFill="1" applyBorder="1" applyAlignment="1">
      <alignment horizontal="right" wrapText="1"/>
    </xf>
    <xf numFmtId="164" fontId="9" fillId="24" borderId="56" xfId="0" applyNumberFormat="1" applyFont="1" applyFill="1" applyBorder="1" applyAlignment="1">
      <alignment wrapText="1"/>
    </xf>
    <xf numFmtId="164" fontId="10" fillId="24" borderId="50" xfId="0" applyNumberFormat="1" applyFont="1" applyFill="1" applyBorder="1" applyAlignment="1">
      <alignment horizontal="right"/>
    </xf>
    <xf numFmtId="164" fontId="9" fillId="24" borderId="51" xfId="0" applyNumberFormat="1" applyFont="1" applyFill="1" applyBorder="1" applyAlignment="1">
      <alignment horizontal="right" vertical="center" wrapText="1"/>
    </xf>
    <xf numFmtId="164" fontId="9" fillId="24" borderId="51" xfId="0" applyNumberFormat="1" applyFont="1" applyFill="1" applyBorder="1" applyAlignment="1">
      <alignment horizontal="right"/>
    </xf>
    <xf numFmtId="164" fontId="9" fillId="24" borderId="51" xfId="0" applyNumberFormat="1" applyFont="1" applyFill="1" applyBorder="1" applyAlignment="1">
      <alignment/>
    </xf>
    <xf numFmtId="164" fontId="9" fillId="24" borderId="50" xfId="0" applyNumberFormat="1" applyFont="1" applyFill="1" applyBorder="1" applyAlignment="1">
      <alignment/>
    </xf>
    <xf numFmtId="164" fontId="9" fillId="24" borderId="52" xfId="0" applyNumberFormat="1" applyFont="1" applyFill="1" applyBorder="1" applyAlignment="1">
      <alignment/>
    </xf>
    <xf numFmtId="0" fontId="10" fillId="25" borderId="13" xfId="0" applyFont="1" applyFill="1" applyBorder="1" applyAlignment="1">
      <alignment horizontal="left" vertical="center" wrapText="1"/>
    </xf>
    <xf numFmtId="164" fontId="24" fillId="24" borderId="57" xfId="0" applyNumberFormat="1" applyFont="1" applyFill="1" applyBorder="1" applyAlignment="1">
      <alignment wrapText="1"/>
    </xf>
    <xf numFmtId="164" fontId="24" fillId="24" borderId="53" xfId="0" applyNumberFormat="1" applyFont="1" applyFill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0" borderId="17" xfId="0" applyNumberFormat="1" applyFont="1" applyBorder="1" applyAlignment="1">
      <alignment wrapText="1"/>
    </xf>
    <xf numFmtId="164" fontId="23" fillId="0" borderId="44" xfId="0" applyNumberFormat="1" applyFont="1" applyBorder="1" applyAlignment="1">
      <alignment wrapText="1"/>
    </xf>
    <xf numFmtId="164" fontId="23" fillId="0" borderId="22" xfId="0" applyNumberFormat="1" applyFont="1" applyBorder="1" applyAlignment="1">
      <alignment wrapText="1"/>
    </xf>
    <xf numFmtId="164" fontId="24" fillId="0" borderId="44" xfId="0" applyNumberFormat="1" applyFont="1" applyBorder="1" applyAlignment="1">
      <alignment wrapText="1"/>
    </xf>
    <xf numFmtId="164" fontId="24" fillId="24" borderId="22" xfId="0" applyNumberFormat="1" applyFont="1" applyFill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0" borderId="13" xfId="0" applyNumberFormat="1" applyFont="1" applyBorder="1" applyAlignment="1">
      <alignment wrapText="1"/>
    </xf>
    <xf numFmtId="164" fontId="24" fillId="0" borderId="17" xfId="0" applyNumberFormat="1" applyFont="1" applyBorder="1" applyAlignment="1">
      <alignment wrapText="1"/>
    </xf>
    <xf numFmtId="164" fontId="24" fillId="0" borderId="22" xfId="0" applyNumberFormat="1" applyFont="1" applyBorder="1" applyAlignment="1">
      <alignment wrapText="1"/>
    </xf>
    <xf numFmtId="164" fontId="23" fillId="0" borderId="50" xfId="0" applyNumberFormat="1" applyFont="1" applyBorder="1" applyAlignment="1">
      <alignment wrapText="1"/>
    </xf>
    <xf numFmtId="164" fontId="23" fillId="0" borderId="51" xfId="0" applyNumberFormat="1" applyFont="1" applyBorder="1" applyAlignment="1">
      <alignment wrapText="1"/>
    </xf>
    <xf numFmtId="164" fontId="23" fillId="0" borderId="52" xfId="0" applyNumberFormat="1" applyFont="1" applyBorder="1" applyAlignment="1">
      <alignment wrapText="1"/>
    </xf>
    <xf numFmtId="164" fontId="23" fillId="24" borderId="50" xfId="0" applyNumberFormat="1" applyFont="1" applyFill="1" applyBorder="1" applyAlignment="1">
      <alignment wrapText="1"/>
    </xf>
    <xf numFmtId="164" fontId="23" fillId="0" borderId="58" xfId="0" applyNumberFormat="1" applyFont="1" applyBorder="1" applyAlignment="1">
      <alignment wrapText="1"/>
    </xf>
    <xf numFmtId="164" fontId="23" fillId="0" borderId="59" xfId="0" applyNumberFormat="1" applyFont="1" applyBorder="1" applyAlignment="1">
      <alignment wrapText="1"/>
    </xf>
    <xf numFmtId="164" fontId="24" fillId="0" borderId="60" xfId="0" applyNumberFormat="1" applyFont="1" applyBorder="1" applyAlignment="1">
      <alignment wrapText="1"/>
    </xf>
    <xf numFmtId="164" fontId="24" fillId="0" borderId="61" xfId="0" applyNumberFormat="1" applyFont="1" applyBorder="1" applyAlignment="1">
      <alignment wrapText="1"/>
    </xf>
    <xf numFmtId="164" fontId="24" fillId="0" borderId="62" xfId="0" applyNumberFormat="1" applyFont="1" applyBorder="1" applyAlignment="1">
      <alignment wrapText="1"/>
    </xf>
    <xf numFmtId="164" fontId="24" fillId="0" borderId="63" xfId="0" applyNumberFormat="1" applyFont="1" applyBorder="1" applyAlignment="1">
      <alignment wrapText="1"/>
    </xf>
    <xf numFmtId="164" fontId="24" fillId="0" borderId="64" xfId="0" applyNumberFormat="1" applyFont="1" applyBorder="1" applyAlignment="1">
      <alignment wrapText="1"/>
    </xf>
    <xf numFmtId="164" fontId="24" fillId="0" borderId="12" xfId="0" applyNumberFormat="1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0" borderId="21" xfId="0" applyNumberFormat="1" applyFont="1" applyBorder="1" applyAlignment="1">
      <alignment wrapText="1"/>
    </xf>
    <xf numFmtId="0" fontId="10" fillId="25" borderId="15" xfId="0" applyFont="1" applyFill="1" applyBorder="1" applyAlignment="1">
      <alignment vertical="center"/>
    </xf>
    <xf numFmtId="164" fontId="10" fillId="24" borderId="22" xfId="0" applyNumberFormat="1" applyFont="1" applyFill="1" applyBorder="1" applyAlignment="1">
      <alignment wrapText="1"/>
    </xf>
    <xf numFmtId="164" fontId="10" fillId="24" borderId="48" xfId="0" applyNumberFormat="1" applyFont="1" applyFill="1" applyBorder="1" applyAlignment="1">
      <alignment/>
    </xf>
    <xf numFmtId="164" fontId="10" fillId="24" borderId="47" xfId="0" applyNumberFormat="1" applyFont="1" applyFill="1" applyBorder="1" applyAlignment="1">
      <alignment/>
    </xf>
    <xf numFmtId="164" fontId="10" fillId="24" borderId="49" xfId="0" applyNumberFormat="1" applyFont="1" applyFill="1" applyBorder="1" applyAlignment="1">
      <alignment/>
    </xf>
    <xf numFmtId="0" fontId="4" fillId="24" borderId="17" xfId="0" applyFont="1" applyFill="1" applyBorder="1" applyAlignment="1">
      <alignment/>
    </xf>
    <xf numFmtId="171" fontId="9" fillId="24" borderId="50" xfId="0" applyNumberFormat="1" applyFont="1" applyFill="1" applyBorder="1" applyAlignment="1">
      <alignment/>
    </xf>
    <xf numFmtId="0" fontId="9" fillId="24" borderId="51" xfId="0" applyFont="1" applyFill="1" applyBorder="1" applyAlignment="1">
      <alignment/>
    </xf>
    <xf numFmtId="171" fontId="9" fillId="24" borderId="51" xfId="0" applyNumberFormat="1" applyFont="1" applyFill="1" applyBorder="1" applyAlignment="1">
      <alignment/>
    </xf>
    <xf numFmtId="0" fontId="9" fillId="24" borderId="52" xfId="0" applyFont="1" applyFill="1" applyBorder="1" applyAlignment="1">
      <alignment/>
    </xf>
    <xf numFmtId="4" fontId="10" fillId="24" borderId="25" xfId="0" applyNumberFormat="1" applyFont="1" applyFill="1" applyBorder="1" applyAlignment="1">
      <alignment horizontal="right" vertical="center"/>
    </xf>
    <xf numFmtId="171" fontId="10" fillId="24" borderId="48" xfId="0" applyNumberFormat="1" applyFont="1" applyFill="1" applyBorder="1" applyAlignment="1">
      <alignment/>
    </xf>
    <xf numFmtId="171" fontId="10" fillId="24" borderId="47" xfId="0" applyNumberFormat="1" applyFont="1" applyFill="1" applyBorder="1" applyAlignment="1">
      <alignment/>
    </xf>
    <xf numFmtId="171" fontId="10" fillId="24" borderId="49" xfId="0" applyNumberFormat="1" applyFont="1" applyFill="1" applyBorder="1" applyAlignment="1">
      <alignment/>
    </xf>
    <xf numFmtId="171" fontId="9" fillId="24" borderId="52" xfId="0" applyNumberFormat="1" applyFont="1" applyFill="1" applyBorder="1" applyAlignment="1">
      <alignment/>
    </xf>
    <xf numFmtId="164" fontId="10" fillId="24" borderId="30" xfId="0" applyNumberFormat="1" applyFont="1" applyFill="1" applyBorder="1" applyAlignment="1">
      <alignment horizontal="right" vertical="center"/>
    </xf>
    <xf numFmtId="171" fontId="9" fillId="24" borderId="48" xfId="0" applyNumberFormat="1" applyFont="1" applyFill="1" applyBorder="1" applyAlignment="1">
      <alignment/>
    </xf>
    <xf numFmtId="171" fontId="9" fillId="24" borderId="47" xfId="0" applyNumberFormat="1" applyFont="1" applyFill="1" applyBorder="1" applyAlignment="1">
      <alignment/>
    </xf>
    <xf numFmtId="171" fontId="9" fillId="24" borderId="49" xfId="0" applyNumberFormat="1" applyFont="1" applyFill="1" applyBorder="1" applyAlignment="1">
      <alignment/>
    </xf>
    <xf numFmtId="164" fontId="10" fillId="24" borderId="22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/>
    </xf>
    <xf numFmtId="164" fontId="9" fillId="24" borderId="59" xfId="0" applyNumberFormat="1" applyFont="1" applyFill="1" applyBorder="1" applyAlignment="1">
      <alignment/>
    </xf>
    <xf numFmtId="164" fontId="10" fillId="24" borderId="60" xfId="0" applyNumberFormat="1" applyFont="1" applyFill="1" applyBorder="1" applyAlignment="1">
      <alignment/>
    </xf>
    <xf numFmtId="164" fontId="10" fillId="24" borderId="61" xfId="0" applyNumberFormat="1" applyFont="1" applyFill="1" applyBorder="1" applyAlignment="1">
      <alignment/>
    </xf>
    <xf numFmtId="164" fontId="10" fillId="24" borderId="62" xfId="0" applyNumberFormat="1" applyFont="1" applyFill="1" applyBorder="1" applyAlignment="1">
      <alignment/>
    </xf>
    <xf numFmtId="0" fontId="9" fillId="24" borderId="18" xfId="0" applyFont="1" applyFill="1" applyBorder="1" applyAlignment="1">
      <alignment wrapText="1"/>
    </xf>
    <xf numFmtId="164" fontId="9" fillId="24" borderId="27" xfId="0" applyNumberFormat="1" applyFont="1" applyFill="1" applyBorder="1" applyAlignment="1">
      <alignment/>
    </xf>
    <xf numFmtId="164" fontId="9" fillId="24" borderId="22" xfId="0" applyNumberFormat="1" applyFont="1" applyFill="1" applyBorder="1" applyAlignment="1">
      <alignment horizontal="center"/>
    </xf>
    <xf numFmtId="164" fontId="9" fillId="24" borderId="59" xfId="0" applyNumberFormat="1" applyFont="1" applyFill="1" applyBorder="1" applyAlignment="1">
      <alignment horizontal="right"/>
    </xf>
    <xf numFmtId="164" fontId="10" fillId="24" borderId="45" xfId="0" applyNumberFormat="1" applyFont="1" applyFill="1" applyBorder="1" applyAlignment="1">
      <alignment vertical="center"/>
    </xf>
    <xf numFmtId="164" fontId="9" fillId="24" borderId="58" xfId="0" applyNumberFormat="1" applyFont="1" applyFill="1" applyBorder="1" applyAlignment="1">
      <alignment/>
    </xf>
    <xf numFmtId="0" fontId="17" fillId="24" borderId="39" xfId="0" applyNumberFormat="1" applyFont="1" applyFill="1" applyBorder="1" applyAlignment="1">
      <alignment horizontal="center" vertical="center" wrapText="1"/>
    </xf>
    <xf numFmtId="0" fontId="17" fillId="24" borderId="65" xfId="0" applyNumberFormat="1" applyFont="1" applyFill="1" applyBorder="1" applyAlignment="1">
      <alignment horizontal="center" vertical="center" wrapText="1"/>
    </xf>
    <xf numFmtId="0" fontId="17" fillId="24" borderId="66" xfId="0" applyNumberFormat="1" applyFont="1" applyFill="1" applyBorder="1" applyAlignment="1">
      <alignment horizontal="center" vertical="center" wrapText="1"/>
    </xf>
    <xf numFmtId="164" fontId="10" fillId="24" borderId="48" xfId="0" applyNumberFormat="1" applyFont="1" applyFill="1" applyBorder="1" applyAlignment="1">
      <alignment vertical="center"/>
    </xf>
    <xf numFmtId="164" fontId="10" fillId="24" borderId="47" xfId="0" applyNumberFormat="1" applyFont="1" applyFill="1" applyBorder="1" applyAlignment="1">
      <alignment horizontal="right" vertical="center"/>
    </xf>
    <xf numFmtId="164" fontId="10" fillId="24" borderId="49" xfId="0" applyNumberFormat="1" applyFont="1" applyFill="1" applyBorder="1" applyAlignment="1">
      <alignment horizontal="right" vertical="center"/>
    </xf>
    <xf numFmtId="164" fontId="10" fillId="24" borderId="1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wrapText="1"/>
    </xf>
    <xf numFmtId="0" fontId="10" fillId="24" borderId="13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wrapText="1"/>
    </xf>
    <xf numFmtId="0" fontId="10" fillId="24" borderId="13" xfId="0" applyFont="1" applyFill="1" applyBorder="1" applyAlignment="1">
      <alignment horizontal="left" vertical="center" wrapText="1"/>
    </xf>
    <xf numFmtId="0" fontId="17" fillId="24" borderId="12" xfId="0" applyNumberFormat="1" applyFont="1" applyFill="1" applyBorder="1" applyAlignment="1">
      <alignment horizontal="center" vertical="center" wrapText="1"/>
    </xf>
    <xf numFmtId="164" fontId="1" fillId="24" borderId="22" xfId="0" applyNumberFormat="1" applyFont="1" applyFill="1" applyBorder="1" applyAlignment="1">
      <alignment horizontal="right"/>
    </xf>
    <xf numFmtId="164" fontId="20" fillId="24" borderId="25" xfId="0" applyNumberFormat="1" applyFont="1" applyFill="1" applyBorder="1" applyAlignment="1">
      <alignment horizontal="right"/>
    </xf>
    <xf numFmtId="164" fontId="10" fillId="0" borderId="26" xfId="0" applyNumberFormat="1" applyFont="1" applyFill="1" applyBorder="1" applyAlignment="1">
      <alignment horizontal="right" vertical="center"/>
    </xf>
    <xf numFmtId="164" fontId="4" fillId="24" borderId="13" xfId="0" applyNumberFormat="1" applyFont="1" applyFill="1" applyBorder="1" applyAlignment="1">
      <alignment/>
    </xf>
    <xf numFmtId="0" fontId="17" fillId="24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24" borderId="13" xfId="0" applyNumberFormat="1" applyFont="1" applyFill="1" applyBorder="1" applyAlignment="1">
      <alignment horizontal="center" vertical="center" wrapText="1"/>
    </xf>
    <xf numFmtId="4" fontId="10" fillId="24" borderId="13" xfId="0" applyNumberFormat="1" applyFont="1" applyFill="1" applyBorder="1" applyAlignment="1">
      <alignment horizontal="right" vertical="center"/>
    </xf>
    <xf numFmtId="0" fontId="17" fillId="24" borderId="13" xfId="0" applyNumberFormat="1" applyFont="1" applyFill="1" applyBorder="1" applyAlignment="1">
      <alignment horizontal="center" vertical="center"/>
    </xf>
    <xf numFmtId="164" fontId="10" fillId="24" borderId="17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/>
    </xf>
    <xf numFmtId="164" fontId="4" fillId="24" borderId="17" xfId="0" applyNumberFormat="1" applyFont="1" applyFill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0" fontId="17" fillId="24" borderId="17" xfId="0" applyNumberFormat="1" applyFont="1" applyFill="1" applyBorder="1" applyAlignment="1">
      <alignment horizontal="center" vertical="center" wrapText="1"/>
    </xf>
    <xf numFmtId="4" fontId="10" fillId="24" borderId="17" xfId="0" applyNumberFormat="1" applyFont="1" applyFill="1" applyBorder="1" applyAlignment="1">
      <alignment horizontal="right" vertical="center"/>
    </xf>
    <xf numFmtId="164" fontId="9" fillId="24" borderId="17" xfId="0" applyNumberFormat="1" applyFont="1" applyFill="1" applyBorder="1" applyAlignment="1">
      <alignment wrapText="1"/>
    </xf>
    <xf numFmtId="164" fontId="20" fillId="24" borderId="17" xfId="0" applyNumberFormat="1" applyFont="1" applyFill="1" applyBorder="1" applyAlignment="1">
      <alignment/>
    </xf>
    <xf numFmtId="164" fontId="9" fillId="24" borderId="17" xfId="0" applyNumberFormat="1" applyFont="1" applyFill="1" applyBorder="1" applyAlignment="1">
      <alignment horizontal="right" wrapText="1"/>
    </xf>
    <xf numFmtId="164" fontId="10" fillId="24" borderId="17" xfId="0" applyNumberFormat="1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164" fontId="10" fillId="24" borderId="50" xfId="0" applyNumberFormat="1" applyFont="1" applyFill="1" applyBorder="1" applyAlignment="1">
      <alignment vertical="center"/>
    </xf>
    <xf numFmtId="164" fontId="10" fillId="24" borderId="51" xfId="0" applyNumberFormat="1" applyFont="1" applyFill="1" applyBorder="1" applyAlignment="1">
      <alignment horizontal="right" vertical="center"/>
    </xf>
    <xf numFmtId="164" fontId="10" fillId="24" borderId="52" xfId="0" applyNumberFormat="1" applyFont="1" applyFill="1" applyBorder="1" applyAlignment="1">
      <alignment horizontal="right" vertical="center"/>
    </xf>
    <xf numFmtId="0" fontId="17" fillId="24" borderId="10" xfId="0" applyNumberFormat="1" applyFont="1" applyFill="1" applyBorder="1" applyAlignment="1">
      <alignment horizontal="center" vertical="center"/>
    </xf>
    <xf numFmtId="0" fontId="17" fillId="24" borderId="17" xfId="0" applyNumberFormat="1" applyFont="1" applyFill="1" applyBorder="1" applyAlignment="1">
      <alignment horizontal="center" vertical="center"/>
    </xf>
    <xf numFmtId="164" fontId="9" fillId="24" borderId="10" xfId="0" applyNumberFormat="1" applyFont="1" applyFill="1" applyBorder="1" applyAlignment="1">
      <alignment vertical="center"/>
    </xf>
    <xf numFmtId="164" fontId="9" fillId="24" borderId="10" xfId="0" applyNumberFormat="1" applyFont="1" applyFill="1" applyBorder="1" applyAlignment="1">
      <alignment/>
    </xf>
    <xf numFmtId="164" fontId="10" fillId="24" borderId="50" xfId="0" applyNumberFormat="1" applyFont="1" applyFill="1" applyBorder="1" applyAlignment="1">
      <alignment horizontal="right" vertical="center"/>
    </xf>
    <xf numFmtId="164" fontId="10" fillId="24" borderId="53" xfId="0" applyNumberFormat="1" applyFont="1" applyFill="1" applyBorder="1" applyAlignment="1">
      <alignment horizontal="right" vertical="center"/>
    </xf>
    <xf numFmtId="0" fontId="17" fillId="0" borderId="22" xfId="0" applyFont="1" applyBorder="1" applyAlignment="1">
      <alignment horizontal="center" vertical="center" wrapText="1"/>
    </xf>
    <xf numFmtId="0" fontId="17" fillId="24" borderId="22" xfId="0" applyNumberFormat="1" applyFont="1" applyFill="1" applyBorder="1" applyAlignment="1">
      <alignment horizontal="center" vertical="center"/>
    </xf>
    <xf numFmtId="4" fontId="10" fillId="24" borderId="22" xfId="0" applyNumberFormat="1" applyFont="1" applyFill="1" applyBorder="1" applyAlignment="1">
      <alignment horizontal="right" vertical="center"/>
    </xf>
    <xf numFmtId="164" fontId="10" fillId="24" borderId="59" xfId="0" applyNumberFormat="1" applyFont="1" applyFill="1" applyBorder="1" applyAlignment="1">
      <alignment horizontal="right" vertical="center"/>
    </xf>
    <xf numFmtId="164" fontId="10" fillId="24" borderId="50" xfId="0" applyNumberFormat="1" applyFont="1" applyFill="1" applyBorder="1" applyAlignment="1">
      <alignment/>
    </xf>
    <xf numFmtId="164" fontId="10" fillId="24" borderId="51" xfId="0" applyNumberFormat="1" applyFont="1" applyFill="1" applyBorder="1" applyAlignment="1">
      <alignment/>
    </xf>
    <xf numFmtId="164" fontId="10" fillId="24" borderId="52" xfId="0" applyNumberFormat="1" applyFont="1" applyFill="1" applyBorder="1" applyAlignment="1">
      <alignment/>
    </xf>
    <xf numFmtId="49" fontId="1" fillId="24" borderId="67" xfId="54" applyNumberFormat="1" applyFont="1" applyFill="1" applyBorder="1" applyAlignment="1">
      <alignment horizontal="center" vertical="center" wrapText="1"/>
      <protection/>
    </xf>
    <xf numFmtId="0" fontId="19" fillId="0" borderId="68" xfId="0" applyFont="1" applyBorder="1" applyAlignment="1">
      <alignment wrapText="1"/>
    </xf>
    <xf numFmtId="0" fontId="19" fillId="0" borderId="69" xfId="0" applyFont="1" applyBorder="1" applyAlignment="1">
      <alignment wrapText="1"/>
    </xf>
    <xf numFmtId="0" fontId="1" fillId="24" borderId="70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wrapText="1"/>
    </xf>
    <xf numFmtId="0" fontId="19" fillId="0" borderId="71" xfId="0" applyFont="1" applyBorder="1" applyAlignment="1">
      <alignment wrapText="1"/>
    </xf>
    <xf numFmtId="0" fontId="19" fillId="0" borderId="72" xfId="0" applyFont="1" applyBorder="1" applyAlignment="1">
      <alignment wrapText="1"/>
    </xf>
    <xf numFmtId="0" fontId="19" fillId="0" borderId="73" xfId="0" applyFont="1" applyBorder="1" applyAlignment="1">
      <alignment wrapText="1"/>
    </xf>
    <xf numFmtId="0" fontId="19" fillId="0" borderId="74" xfId="0" applyFont="1" applyBorder="1" applyAlignment="1">
      <alignment wrapText="1"/>
    </xf>
    <xf numFmtId="49" fontId="1" fillId="24" borderId="48" xfId="54" applyNumberFormat="1" applyFont="1" applyFill="1" applyBorder="1" applyAlignment="1">
      <alignment horizontal="center" vertical="center" wrapText="1"/>
      <protection/>
    </xf>
    <xf numFmtId="0" fontId="1" fillId="24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wrapText="1"/>
    </xf>
    <xf numFmtId="0" fontId="1" fillId="0" borderId="67" xfId="0" applyFont="1" applyBorder="1" applyAlignment="1">
      <alignment horizontal="center" vertical="center" textRotation="90" wrapText="1"/>
    </xf>
    <xf numFmtId="0" fontId="8" fillId="0" borderId="6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49" fontId="1" fillId="24" borderId="57" xfId="54" applyNumberFormat="1" applyFont="1" applyFill="1" applyBorder="1" applyAlignment="1">
      <alignment horizontal="center" vertical="center" wrapText="1"/>
      <protection/>
    </xf>
    <xf numFmtId="0" fontId="1" fillId="24" borderId="76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17" fillId="24" borderId="47" xfId="0" applyFont="1" applyFill="1" applyBorder="1" applyAlignment="1">
      <alignment horizontal="center" vertical="center" wrapText="1"/>
    </xf>
    <xf numFmtId="0" fontId="17" fillId="24" borderId="49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 wrapText="1"/>
    </xf>
    <xf numFmtId="0" fontId="17" fillId="24" borderId="77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right" textRotation="90" wrapText="1"/>
    </xf>
    <xf numFmtId="0" fontId="1" fillId="24" borderId="76" xfId="0" applyFont="1" applyFill="1" applyBorder="1" applyAlignment="1">
      <alignment horizontal="right" textRotation="90" wrapText="1"/>
    </xf>
    <xf numFmtId="0" fontId="1" fillId="24" borderId="17" xfId="0" applyFont="1" applyFill="1" applyBorder="1" applyAlignment="1">
      <alignment horizontal="right" textRotation="90" wrapText="1"/>
    </xf>
    <xf numFmtId="0" fontId="1" fillId="24" borderId="20" xfId="0" applyFont="1" applyFill="1" applyBorder="1" applyAlignment="1">
      <alignment horizontal="right" textRotation="90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center" vertical="center" wrapText="1"/>
    </xf>
    <xf numFmtId="49" fontId="17" fillId="24" borderId="11" xfId="54" applyNumberFormat="1" applyFont="1" applyFill="1" applyBorder="1" applyAlignment="1">
      <alignment horizontal="center" vertical="center" wrapText="1"/>
      <protection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53" xfId="0" applyFont="1" applyFill="1" applyBorder="1" applyAlignment="1">
      <alignment horizontal="center" vertical="center" wrapText="1"/>
    </xf>
    <xf numFmtId="49" fontId="17" fillId="24" borderId="48" xfId="54" applyNumberFormat="1" applyFont="1" applyFill="1" applyBorder="1" applyAlignment="1">
      <alignment horizontal="center" vertical="center" wrapText="1"/>
      <protection/>
    </xf>
    <xf numFmtId="49" fontId="17" fillId="24" borderId="67" xfId="54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24" borderId="57" xfId="0" applyFont="1" applyFill="1" applyBorder="1" applyAlignment="1">
      <alignment horizontal="right" textRotation="90" wrapText="1"/>
    </xf>
    <xf numFmtId="0" fontId="1" fillId="24" borderId="49" xfId="0" applyFont="1" applyFill="1" applyBorder="1" applyAlignment="1">
      <alignment horizontal="right" textRotation="90" wrapText="1"/>
    </xf>
    <xf numFmtId="0" fontId="17" fillId="24" borderId="78" xfId="0" applyFont="1" applyFill="1" applyBorder="1" applyAlignment="1">
      <alignment horizontal="center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7" fillId="24" borderId="26" xfId="0" applyFont="1" applyFill="1" applyBorder="1" applyAlignment="1">
      <alignment horizontal="center" vertical="center" wrapText="1"/>
    </xf>
    <xf numFmtId="0" fontId="17" fillId="24" borderId="43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right" textRotation="90" wrapText="1"/>
    </xf>
    <xf numFmtId="0" fontId="1" fillId="24" borderId="27" xfId="0" applyFont="1" applyFill="1" applyBorder="1" applyAlignment="1">
      <alignment horizontal="right" textRotation="90" wrapText="1"/>
    </xf>
    <xf numFmtId="49" fontId="17" fillId="24" borderId="68" xfId="54" applyNumberFormat="1" applyFont="1" applyFill="1" applyBorder="1" applyAlignment="1">
      <alignment horizontal="center" vertical="center" wrapText="1"/>
      <protection/>
    </xf>
    <xf numFmtId="49" fontId="17" fillId="24" borderId="10" xfId="54" applyNumberFormat="1" applyFont="1" applyFill="1" applyBorder="1" applyAlignment="1">
      <alignment horizontal="center" vertical="center" wrapText="1"/>
      <protection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60"/>
  <sheetViews>
    <sheetView view="pageBreakPreview" zoomScale="60" zoomScaleNormal="60" zoomScalePageLayoutView="0" workbookViewId="0" topLeftCell="A1">
      <pane xSplit="4" ySplit="9" topLeftCell="F5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9" sqref="H9"/>
    </sheetView>
  </sheetViews>
  <sheetFormatPr defaultColWidth="9.00390625" defaultRowHeight="12.75"/>
  <cols>
    <col min="1" max="1" width="6.75390625" style="299" customWidth="1"/>
    <col min="2" max="2" width="73.875" style="299" customWidth="1"/>
    <col min="3" max="3" width="7.00390625" style="300" customWidth="1"/>
    <col min="4" max="4" width="11.25390625" style="300" customWidth="1"/>
    <col min="5" max="5" width="19.75390625" style="299" customWidth="1"/>
    <col min="6" max="6" width="19.625" style="299" customWidth="1"/>
    <col min="7" max="7" width="20.625" style="299" customWidth="1"/>
    <col min="8" max="8" width="19.125" style="299" customWidth="1"/>
    <col min="9" max="9" width="18.875" style="299" customWidth="1"/>
    <col min="10" max="10" width="18.75390625" style="299" customWidth="1"/>
    <col min="11" max="11" width="19.375" style="299" customWidth="1"/>
    <col min="12" max="12" width="18.75390625" style="299" customWidth="1"/>
    <col min="13" max="14" width="19.125" style="299" customWidth="1"/>
    <col min="15" max="19" width="20.625" style="299" customWidth="1"/>
    <col min="20" max="20" width="18.75390625" style="299" customWidth="1"/>
    <col min="21" max="21" width="16.75390625" style="299" customWidth="1"/>
    <col min="22" max="22" width="16.25390625" style="299" customWidth="1"/>
    <col min="23" max="23" width="18.875" style="299" customWidth="1"/>
    <col min="24" max="24" width="20.625" style="299" customWidth="1"/>
    <col min="25" max="239" width="9.125" style="299" customWidth="1"/>
    <col min="240" max="240" width="0.12890625" style="299" customWidth="1"/>
    <col min="241" max="245" width="9.125" style="299" hidden="1" customWidth="1"/>
    <col min="246" max="16384" width="9.125" style="299" customWidth="1"/>
  </cols>
  <sheetData>
    <row r="1" ht="30" customHeight="1"/>
    <row r="2" spans="2:4" ht="12.75" customHeight="1">
      <c r="B2" s="301"/>
      <c r="C2" s="301"/>
      <c r="D2" s="301"/>
    </row>
    <row r="3" spans="2:4" ht="12.75" customHeight="1">
      <c r="B3" s="301"/>
      <c r="C3" s="301"/>
      <c r="D3" s="301"/>
    </row>
    <row r="4" spans="2:24" ht="34.5" customHeight="1">
      <c r="B4" s="458" t="s">
        <v>390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W4" s="457" t="s">
        <v>325</v>
      </c>
      <c r="X4" s="457"/>
    </row>
    <row r="5" spans="2:24" ht="41.25" customHeight="1" thickBot="1">
      <c r="B5" s="301"/>
      <c r="C5" s="301"/>
      <c r="D5" s="301"/>
      <c r="X5" s="299" t="s">
        <v>326</v>
      </c>
    </row>
    <row r="6" spans="2:4" ht="21" hidden="1" thickBot="1">
      <c r="B6" s="302"/>
      <c r="C6" s="303"/>
      <c r="D6" s="303"/>
    </row>
    <row r="7" spans="1:24" s="35" customFormat="1" ht="23.25" customHeight="1" thickBot="1">
      <c r="A7" s="515" t="s">
        <v>327</v>
      </c>
      <c r="B7" s="515" t="s">
        <v>91</v>
      </c>
      <c r="C7" s="517" t="s">
        <v>253</v>
      </c>
      <c r="D7" s="517" t="s">
        <v>254</v>
      </c>
      <c r="E7" s="519" t="s">
        <v>328</v>
      </c>
      <c r="F7" s="519"/>
      <c r="G7" s="519"/>
      <c r="H7" s="519"/>
      <c r="I7" s="519"/>
      <c r="J7" s="519"/>
      <c r="K7" s="519"/>
      <c r="L7" s="519"/>
      <c r="M7" s="520" t="s">
        <v>329</v>
      </c>
      <c r="N7" s="519"/>
      <c r="O7" s="519"/>
      <c r="P7" s="519"/>
      <c r="Q7" s="519"/>
      <c r="R7" s="519"/>
      <c r="S7" s="519"/>
      <c r="T7" s="521"/>
      <c r="U7" s="503" t="s">
        <v>330</v>
      </c>
      <c r="V7" s="506" t="s">
        <v>255</v>
      </c>
      <c r="W7" s="507"/>
      <c r="X7" s="508"/>
    </row>
    <row r="8" spans="1:24" s="38" customFormat="1" ht="27.75" customHeight="1" thickBot="1">
      <c r="A8" s="516"/>
      <c r="B8" s="516"/>
      <c r="C8" s="518"/>
      <c r="D8" s="518"/>
      <c r="E8" s="522" t="s">
        <v>293</v>
      </c>
      <c r="F8" s="486" t="s">
        <v>255</v>
      </c>
      <c r="G8" s="486"/>
      <c r="H8" s="459"/>
      <c r="I8" s="512" t="s">
        <v>294</v>
      </c>
      <c r="J8" s="486" t="s">
        <v>255</v>
      </c>
      <c r="K8" s="486"/>
      <c r="L8" s="524"/>
      <c r="M8" s="512" t="s">
        <v>293</v>
      </c>
      <c r="N8" s="486" t="s">
        <v>255</v>
      </c>
      <c r="O8" s="486"/>
      <c r="P8" s="459"/>
      <c r="Q8" s="512" t="s">
        <v>294</v>
      </c>
      <c r="R8" s="486" t="s">
        <v>255</v>
      </c>
      <c r="S8" s="486"/>
      <c r="T8" s="459"/>
      <c r="U8" s="504"/>
      <c r="V8" s="509"/>
      <c r="W8" s="510"/>
      <c r="X8" s="511"/>
    </row>
    <row r="9" spans="1:24" s="38" customFormat="1" ht="153" customHeight="1" thickBot="1">
      <c r="A9" s="516"/>
      <c r="B9" s="516"/>
      <c r="C9" s="518"/>
      <c r="D9" s="518"/>
      <c r="E9" s="523"/>
      <c r="F9" s="304" t="s">
        <v>134</v>
      </c>
      <c r="G9" s="305" t="s">
        <v>135</v>
      </c>
      <c r="H9" s="306" t="s">
        <v>136</v>
      </c>
      <c r="I9" s="513"/>
      <c r="J9" s="304" t="s">
        <v>134</v>
      </c>
      <c r="K9" s="305" t="s">
        <v>135</v>
      </c>
      <c r="L9" s="307" t="s">
        <v>136</v>
      </c>
      <c r="M9" s="513"/>
      <c r="N9" s="304" t="s">
        <v>134</v>
      </c>
      <c r="O9" s="305" t="s">
        <v>135</v>
      </c>
      <c r="P9" s="306" t="s">
        <v>136</v>
      </c>
      <c r="Q9" s="513"/>
      <c r="R9" s="304" t="s">
        <v>134</v>
      </c>
      <c r="S9" s="305" t="s">
        <v>135</v>
      </c>
      <c r="T9" s="306" t="s">
        <v>136</v>
      </c>
      <c r="U9" s="505"/>
      <c r="V9" s="308" t="s">
        <v>134</v>
      </c>
      <c r="W9" s="309" t="s">
        <v>135</v>
      </c>
      <c r="X9" s="310" t="s">
        <v>136</v>
      </c>
    </row>
    <row r="10" spans="1:245" s="318" customFormat="1" ht="41.25" customHeight="1">
      <c r="A10" s="311">
        <v>1</v>
      </c>
      <c r="B10" s="312" t="s">
        <v>92</v>
      </c>
      <c r="C10" s="363" t="s">
        <v>331</v>
      </c>
      <c r="D10" s="364" t="s">
        <v>259</v>
      </c>
      <c r="E10" s="313">
        <f>SUM(F10:H10)</f>
        <v>127037.8</v>
      </c>
      <c r="F10" s="314">
        <f>SUM(F11:F18)</f>
        <v>120792.40000000001</v>
      </c>
      <c r="G10" s="314">
        <f aca="true" t="shared" si="0" ref="G10:L10">SUM(G11:G18)</f>
        <v>6206.2</v>
      </c>
      <c r="H10" s="357">
        <f t="shared" si="0"/>
        <v>39.2</v>
      </c>
      <c r="I10" s="315">
        <f t="shared" si="0"/>
        <v>113046.70000000001</v>
      </c>
      <c r="J10" s="316">
        <f t="shared" si="0"/>
        <v>107981.20000000001</v>
      </c>
      <c r="K10" s="316">
        <f t="shared" si="0"/>
        <v>5031.5</v>
      </c>
      <c r="L10" s="317">
        <f t="shared" si="0"/>
        <v>34</v>
      </c>
      <c r="M10" s="315">
        <f>SUM(N10:P10)</f>
        <v>139818.79999999996</v>
      </c>
      <c r="N10" s="316">
        <f>SUM(N11:N18)</f>
        <v>133403.19999999998</v>
      </c>
      <c r="O10" s="316">
        <f aca="true" t="shared" si="1" ref="O10:T10">SUM(O11:O18)</f>
        <v>6402.3</v>
      </c>
      <c r="P10" s="317">
        <f t="shared" si="1"/>
        <v>13.3</v>
      </c>
      <c r="Q10" s="392">
        <f>SUM(R10:T10)</f>
        <v>126004.6</v>
      </c>
      <c r="R10" s="316">
        <f t="shared" si="1"/>
        <v>119715.1</v>
      </c>
      <c r="S10" s="316">
        <f t="shared" si="1"/>
        <v>6284.2</v>
      </c>
      <c r="T10" s="393">
        <f t="shared" si="1"/>
        <v>5.3</v>
      </c>
      <c r="U10" s="315">
        <f>SUM(Q10/I10)*100</f>
        <v>111.46243101302382</v>
      </c>
      <c r="V10" s="316">
        <f>SUM(R10/J10)*100</f>
        <v>110.8666138179609</v>
      </c>
      <c r="W10" s="316">
        <f>SUM(S10/K10)*100</f>
        <v>124.89714796780285</v>
      </c>
      <c r="X10" s="317">
        <f>SUM(T10/L10)*100</f>
        <v>15.588235294117647</v>
      </c>
      <c r="ID10" s="319"/>
      <c r="IE10" s="319"/>
      <c r="IF10" s="319"/>
      <c r="IG10" s="319"/>
      <c r="IH10" s="319"/>
      <c r="II10" s="319"/>
      <c r="IJ10" s="319"/>
      <c r="IK10" s="319"/>
    </row>
    <row r="11" spans="1:245" ht="41.25" customHeight="1">
      <c r="A11" s="320" t="s">
        <v>332</v>
      </c>
      <c r="B11" s="321" t="s">
        <v>94</v>
      </c>
      <c r="C11" s="365" t="s">
        <v>331</v>
      </c>
      <c r="D11" s="366" t="s">
        <v>333</v>
      </c>
      <c r="E11" s="322">
        <f>SUM(F11:H11)</f>
        <v>1621.7</v>
      </c>
      <c r="F11" s="323">
        <v>1621.7</v>
      </c>
      <c r="G11" s="323"/>
      <c r="H11" s="358"/>
      <c r="I11" s="394">
        <f>SUM(J11:L11)</f>
        <v>1475.5</v>
      </c>
      <c r="J11" s="395">
        <v>1475.5</v>
      </c>
      <c r="K11" s="395"/>
      <c r="L11" s="396"/>
      <c r="M11" s="325">
        <f aca="true" t="shared" si="2" ref="M11:M55">SUM(N11:P11)</f>
        <v>1343</v>
      </c>
      <c r="N11" s="395">
        <v>1343</v>
      </c>
      <c r="O11" s="395"/>
      <c r="P11" s="396"/>
      <c r="Q11" s="397">
        <f>SUM(R11:T11)</f>
        <v>1171.8</v>
      </c>
      <c r="R11" s="395">
        <v>1171.8</v>
      </c>
      <c r="S11" s="395"/>
      <c r="T11" s="398"/>
      <c r="U11" s="325">
        <f aca="true" t="shared" si="3" ref="U11:V14">SUM(Q11/I11)*100</f>
        <v>79.41714672992207</v>
      </c>
      <c r="V11" s="326">
        <f t="shared" si="3"/>
        <v>79.41714672992207</v>
      </c>
      <c r="W11" s="327"/>
      <c r="X11" s="328"/>
      <c r="ID11" s="329"/>
      <c r="IE11" s="329"/>
      <c r="IF11" s="329"/>
      <c r="IG11" s="329"/>
      <c r="IH11" s="329"/>
      <c r="II11" s="329"/>
      <c r="IJ11" s="329"/>
      <c r="IK11" s="329"/>
    </row>
    <row r="12" spans="1:24" ht="41.25" customHeight="1">
      <c r="A12" s="330" t="s">
        <v>334</v>
      </c>
      <c r="B12" s="321" t="s">
        <v>95</v>
      </c>
      <c r="C12" s="365" t="s">
        <v>331</v>
      </c>
      <c r="D12" s="366" t="s">
        <v>335</v>
      </c>
      <c r="E12" s="322">
        <f aca="true" t="shared" si="4" ref="E12:E18">SUM(F12:H12)</f>
        <v>6972.4</v>
      </c>
      <c r="F12" s="323">
        <v>6972.4</v>
      </c>
      <c r="G12" s="323"/>
      <c r="H12" s="358"/>
      <c r="I12" s="394">
        <f aca="true" t="shared" si="5" ref="I12:I55">SUM(J12:L12)</f>
        <v>5771.6</v>
      </c>
      <c r="J12" s="395">
        <v>5771.6</v>
      </c>
      <c r="K12" s="395"/>
      <c r="L12" s="396"/>
      <c r="M12" s="325">
        <f t="shared" si="2"/>
        <v>7246</v>
      </c>
      <c r="N12" s="395">
        <v>7246</v>
      </c>
      <c r="O12" s="395"/>
      <c r="P12" s="396"/>
      <c r="Q12" s="397">
        <f aca="true" t="shared" si="6" ref="Q12:Q55">SUM(R12:T12)</f>
        <v>5720.7</v>
      </c>
      <c r="R12" s="395">
        <v>5720.7</v>
      </c>
      <c r="S12" s="395"/>
      <c r="T12" s="398"/>
      <c r="U12" s="325">
        <f t="shared" si="3"/>
        <v>99.11809550211379</v>
      </c>
      <c r="V12" s="326">
        <f t="shared" si="3"/>
        <v>99.11809550211379</v>
      </c>
      <c r="W12" s="327"/>
      <c r="X12" s="328"/>
    </row>
    <row r="13" spans="1:24" ht="26.25" customHeight="1">
      <c r="A13" s="330" t="s">
        <v>336</v>
      </c>
      <c r="B13" s="321" t="s">
        <v>96</v>
      </c>
      <c r="C13" s="365" t="s">
        <v>331</v>
      </c>
      <c r="D13" s="366" t="s">
        <v>337</v>
      </c>
      <c r="E13" s="322">
        <f t="shared" si="4"/>
        <v>81836.3</v>
      </c>
      <c r="F13" s="323">
        <v>81836.3</v>
      </c>
      <c r="G13" s="323"/>
      <c r="H13" s="358"/>
      <c r="I13" s="394">
        <f t="shared" si="5"/>
        <v>73861.5</v>
      </c>
      <c r="J13" s="395">
        <v>73861.5</v>
      </c>
      <c r="K13" s="395"/>
      <c r="L13" s="396"/>
      <c r="M13" s="325">
        <f t="shared" si="2"/>
        <v>84208.9</v>
      </c>
      <c r="N13" s="395">
        <v>84208.9</v>
      </c>
      <c r="O13" s="395"/>
      <c r="P13" s="396"/>
      <c r="Q13" s="397">
        <f t="shared" si="6"/>
        <v>77844.6</v>
      </c>
      <c r="R13" s="395">
        <v>77844.6</v>
      </c>
      <c r="S13" s="395"/>
      <c r="T13" s="398"/>
      <c r="U13" s="325">
        <f t="shared" si="3"/>
        <v>105.39266058772164</v>
      </c>
      <c r="V13" s="326">
        <f t="shared" si="3"/>
        <v>105.39266058772164</v>
      </c>
      <c r="W13" s="327"/>
      <c r="X13" s="328"/>
    </row>
    <row r="14" spans="1:24" ht="67.5" customHeight="1">
      <c r="A14" s="330" t="s">
        <v>338</v>
      </c>
      <c r="B14" s="321" t="s">
        <v>127</v>
      </c>
      <c r="C14" s="365" t="s">
        <v>331</v>
      </c>
      <c r="D14" s="366" t="s">
        <v>339</v>
      </c>
      <c r="E14" s="322">
        <f t="shared" si="4"/>
        <v>16253.7</v>
      </c>
      <c r="F14" s="323">
        <v>16253.7</v>
      </c>
      <c r="G14" s="323"/>
      <c r="H14" s="358"/>
      <c r="I14" s="394">
        <f t="shared" si="5"/>
        <v>15533.8</v>
      </c>
      <c r="J14" s="395">
        <v>15533.8</v>
      </c>
      <c r="K14" s="395"/>
      <c r="L14" s="396"/>
      <c r="M14" s="325">
        <f t="shared" si="2"/>
        <v>21737.4</v>
      </c>
      <c r="N14" s="395">
        <v>21737.4</v>
      </c>
      <c r="O14" s="395"/>
      <c r="P14" s="396"/>
      <c r="Q14" s="397">
        <f t="shared" si="6"/>
        <v>17484.2</v>
      </c>
      <c r="R14" s="395">
        <v>17484.2</v>
      </c>
      <c r="S14" s="395"/>
      <c r="T14" s="398"/>
      <c r="U14" s="325">
        <f t="shared" si="3"/>
        <v>112.55584596170931</v>
      </c>
      <c r="V14" s="326">
        <f t="shared" si="3"/>
        <v>112.55584596170931</v>
      </c>
      <c r="W14" s="327"/>
      <c r="X14" s="328"/>
    </row>
    <row r="15" spans="1:24" ht="31.5" customHeight="1">
      <c r="A15" s="330" t="s">
        <v>340</v>
      </c>
      <c r="B15" s="331" t="s">
        <v>180</v>
      </c>
      <c r="C15" s="365" t="s">
        <v>331</v>
      </c>
      <c r="D15" s="366" t="s">
        <v>341</v>
      </c>
      <c r="E15" s="322">
        <f t="shared" si="4"/>
        <v>0</v>
      </c>
      <c r="F15" s="323"/>
      <c r="G15" s="323"/>
      <c r="H15" s="358"/>
      <c r="I15" s="394">
        <f t="shared" si="5"/>
        <v>0</v>
      </c>
      <c r="J15" s="395"/>
      <c r="K15" s="395"/>
      <c r="L15" s="396"/>
      <c r="M15" s="325">
        <f t="shared" si="2"/>
        <v>4356</v>
      </c>
      <c r="N15" s="395">
        <v>4356</v>
      </c>
      <c r="O15" s="395"/>
      <c r="P15" s="396"/>
      <c r="Q15" s="397">
        <f t="shared" si="6"/>
        <v>4356</v>
      </c>
      <c r="R15" s="395">
        <v>4356</v>
      </c>
      <c r="S15" s="395"/>
      <c r="T15" s="398"/>
      <c r="U15" s="325"/>
      <c r="V15" s="326"/>
      <c r="W15" s="327"/>
      <c r="X15" s="328"/>
    </row>
    <row r="16" spans="1:24" ht="26.25" customHeight="1">
      <c r="A16" s="330" t="s">
        <v>342</v>
      </c>
      <c r="B16" s="321" t="s">
        <v>97</v>
      </c>
      <c r="C16" s="365" t="s">
        <v>331</v>
      </c>
      <c r="D16" s="366">
        <v>11</v>
      </c>
      <c r="E16" s="322">
        <f t="shared" si="4"/>
        <v>798.3</v>
      </c>
      <c r="F16" s="323">
        <v>798.3</v>
      </c>
      <c r="G16" s="323"/>
      <c r="H16" s="358"/>
      <c r="I16" s="394">
        <f t="shared" si="5"/>
        <v>731.1</v>
      </c>
      <c r="J16" s="395">
        <v>731.1</v>
      </c>
      <c r="K16" s="395"/>
      <c r="L16" s="396"/>
      <c r="M16" s="325">
        <f t="shared" si="2"/>
        <v>402.8</v>
      </c>
      <c r="N16" s="395">
        <v>402.8</v>
      </c>
      <c r="O16" s="395"/>
      <c r="P16" s="396"/>
      <c r="Q16" s="397">
        <f t="shared" si="6"/>
        <v>402.8</v>
      </c>
      <c r="R16" s="395">
        <v>402.8</v>
      </c>
      <c r="S16" s="395"/>
      <c r="T16" s="398"/>
      <c r="U16" s="325">
        <f>SUM(Q16/I16)*100</f>
        <v>55.095062234988376</v>
      </c>
      <c r="V16" s="326">
        <f>SUM(R16/J16)*100</f>
        <v>55.095062234988376</v>
      </c>
      <c r="W16" s="327"/>
      <c r="X16" s="328"/>
    </row>
    <row r="17" spans="1:24" ht="41.25" customHeight="1">
      <c r="A17" s="330" t="s">
        <v>343</v>
      </c>
      <c r="B17" s="321" t="s">
        <v>98</v>
      </c>
      <c r="C17" s="365" t="s">
        <v>331</v>
      </c>
      <c r="D17" s="366">
        <v>12</v>
      </c>
      <c r="E17" s="322">
        <f t="shared" si="4"/>
        <v>705.1</v>
      </c>
      <c r="F17" s="323">
        <v>705.1</v>
      </c>
      <c r="G17" s="323"/>
      <c r="H17" s="358"/>
      <c r="I17" s="394">
        <f t="shared" si="5"/>
        <v>0</v>
      </c>
      <c r="J17" s="395"/>
      <c r="K17" s="395"/>
      <c r="L17" s="396"/>
      <c r="M17" s="325">
        <f t="shared" si="2"/>
        <v>0</v>
      </c>
      <c r="N17" s="395">
        <v>0</v>
      </c>
      <c r="O17" s="395"/>
      <c r="P17" s="396"/>
      <c r="Q17" s="397">
        <f t="shared" si="6"/>
        <v>0</v>
      </c>
      <c r="R17" s="395"/>
      <c r="S17" s="395"/>
      <c r="T17" s="398"/>
      <c r="U17" s="325"/>
      <c r="V17" s="326"/>
      <c r="W17" s="327"/>
      <c r="X17" s="328"/>
    </row>
    <row r="18" spans="1:24" ht="41.25" customHeight="1">
      <c r="A18" s="330" t="s">
        <v>344</v>
      </c>
      <c r="B18" s="321" t="s">
        <v>99</v>
      </c>
      <c r="C18" s="365" t="s">
        <v>331</v>
      </c>
      <c r="D18" s="366">
        <v>14</v>
      </c>
      <c r="E18" s="322">
        <f t="shared" si="4"/>
        <v>18850.3</v>
      </c>
      <c r="F18" s="323">
        <v>12604.9</v>
      </c>
      <c r="G18" s="323">
        <v>6206.2</v>
      </c>
      <c r="H18" s="358">
        <v>39.2</v>
      </c>
      <c r="I18" s="394">
        <f t="shared" si="5"/>
        <v>15673.2</v>
      </c>
      <c r="J18" s="395">
        <v>10607.7</v>
      </c>
      <c r="K18" s="395">
        <v>5031.5</v>
      </c>
      <c r="L18" s="396">
        <v>34</v>
      </c>
      <c r="M18" s="325">
        <f t="shared" si="2"/>
        <v>20524.7</v>
      </c>
      <c r="N18" s="395">
        <v>14109.1</v>
      </c>
      <c r="O18" s="395">
        <v>6402.3</v>
      </c>
      <c r="P18" s="396">
        <v>13.3</v>
      </c>
      <c r="Q18" s="397">
        <f t="shared" si="6"/>
        <v>19024.5</v>
      </c>
      <c r="R18" s="395">
        <v>12735</v>
      </c>
      <c r="S18" s="395">
        <v>6284.2</v>
      </c>
      <c r="T18" s="398">
        <v>5.3</v>
      </c>
      <c r="U18" s="325">
        <f>SUM(Q18/I18)*100</f>
        <v>121.38235969680728</v>
      </c>
      <c r="V18" s="326">
        <f>SUM(R18/J18)*100</f>
        <v>120.05430017817244</v>
      </c>
      <c r="W18" s="326">
        <f>SUM(S18/K18)*100</f>
        <v>124.89714796780285</v>
      </c>
      <c r="X18" s="328">
        <f>SUM(T18/L18)*100</f>
        <v>15.588235294117647</v>
      </c>
    </row>
    <row r="19" spans="1:24" s="318" customFormat="1" ht="41.25" customHeight="1">
      <c r="A19" s="311">
        <v>2</v>
      </c>
      <c r="B19" s="333" t="s">
        <v>100</v>
      </c>
      <c r="C19" s="367" t="s">
        <v>335</v>
      </c>
      <c r="D19" s="368" t="s">
        <v>259</v>
      </c>
      <c r="E19" s="332">
        <f aca="true" t="shared" si="7" ref="E19:L19">SUM(E20:E21)</f>
        <v>66139.8</v>
      </c>
      <c r="F19" s="334">
        <f t="shared" si="7"/>
        <v>54458.1</v>
      </c>
      <c r="G19" s="334">
        <f t="shared" si="7"/>
        <v>11681.7</v>
      </c>
      <c r="H19" s="359">
        <f t="shared" si="7"/>
        <v>0</v>
      </c>
      <c r="I19" s="336">
        <f t="shared" si="7"/>
        <v>61984</v>
      </c>
      <c r="J19" s="327">
        <f t="shared" si="7"/>
        <v>51536</v>
      </c>
      <c r="K19" s="327">
        <f t="shared" si="7"/>
        <v>10448</v>
      </c>
      <c r="L19" s="328">
        <f t="shared" si="7"/>
        <v>0</v>
      </c>
      <c r="M19" s="336">
        <f t="shared" si="2"/>
        <v>74710.2</v>
      </c>
      <c r="N19" s="327">
        <f>SUM(N20:N21)</f>
        <v>67604.2</v>
      </c>
      <c r="O19" s="327">
        <f>SUM(O20:O21)</f>
        <v>7106</v>
      </c>
      <c r="P19" s="328">
        <f>SUM(P20:P21)</f>
        <v>0</v>
      </c>
      <c r="Q19" s="399">
        <f t="shared" si="6"/>
        <v>57424.9</v>
      </c>
      <c r="R19" s="327">
        <f>SUM(R20:R21)</f>
        <v>50318.9</v>
      </c>
      <c r="S19" s="327">
        <f>SUM(S20:S21)</f>
        <v>7106</v>
      </c>
      <c r="T19" s="400">
        <f>SUM(T20:T21)</f>
        <v>0</v>
      </c>
      <c r="U19" s="336">
        <f aca="true" t="shared" si="8" ref="U19:W20">SUM(Q19/I19)*100</f>
        <v>92.64471476510067</v>
      </c>
      <c r="V19" s="327">
        <f t="shared" si="8"/>
        <v>97.6383498913381</v>
      </c>
      <c r="W19" s="327">
        <f t="shared" si="8"/>
        <v>68.01301684532926</v>
      </c>
      <c r="X19" s="328"/>
    </row>
    <row r="20" spans="1:24" ht="41.25" customHeight="1">
      <c r="A20" s="330" t="s">
        <v>345</v>
      </c>
      <c r="B20" s="321" t="s">
        <v>101</v>
      </c>
      <c r="C20" s="365" t="s">
        <v>335</v>
      </c>
      <c r="D20" s="366" t="s">
        <v>333</v>
      </c>
      <c r="E20" s="322">
        <f>SUM(F20:H20)</f>
        <v>63456.7</v>
      </c>
      <c r="F20" s="323">
        <v>51775</v>
      </c>
      <c r="G20" s="323">
        <v>11681.7</v>
      </c>
      <c r="H20" s="358"/>
      <c r="I20" s="394">
        <f t="shared" si="5"/>
        <v>60045.2</v>
      </c>
      <c r="J20" s="395">
        <v>49597.2</v>
      </c>
      <c r="K20" s="395">
        <v>10448</v>
      </c>
      <c r="L20" s="396"/>
      <c r="M20" s="325">
        <f t="shared" si="2"/>
        <v>70552.6</v>
      </c>
      <c r="N20" s="395">
        <v>63446.6</v>
      </c>
      <c r="O20" s="395">
        <v>7106</v>
      </c>
      <c r="P20" s="396"/>
      <c r="Q20" s="397">
        <f t="shared" si="6"/>
        <v>54213.6</v>
      </c>
      <c r="R20" s="395">
        <v>47107.6</v>
      </c>
      <c r="S20" s="395">
        <v>7106</v>
      </c>
      <c r="T20" s="398"/>
      <c r="U20" s="325">
        <f t="shared" si="8"/>
        <v>90.28798305276692</v>
      </c>
      <c r="V20" s="326">
        <f t="shared" si="8"/>
        <v>94.98036179461744</v>
      </c>
      <c r="W20" s="326">
        <f t="shared" si="8"/>
        <v>68.01301684532926</v>
      </c>
      <c r="X20" s="337"/>
    </row>
    <row r="21" spans="1:24" ht="61.5" customHeight="1">
      <c r="A21" s="330" t="s">
        <v>346</v>
      </c>
      <c r="B21" s="321" t="s">
        <v>195</v>
      </c>
      <c r="C21" s="365" t="s">
        <v>335</v>
      </c>
      <c r="D21" s="366" t="s">
        <v>347</v>
      </c>
      <c r="E21" s="322">
        <f>SUM(F21:H21)</f>
        <v>2683.1</v>
      </c>
      <c r="F21" s="323">
        <v>2683.1</v>
      </c>
      <c r="G21" s="323"/>
      <c r="H21" s="358"/>
      <c r="I21" s="394">
        <f t="shared" si="5"/>
        <v>1938.8</v>
      </c>
      <c r="J21" s="395">
        <v>1938.8</v>
      </c>
      <c r="K21" s="395"/>
      <c r="L21" s="396"/>
      <c r="M21" s="325">
        <f t="shared" si="2"/>
        <v>4157.6</v>
      </c>
      <c r="N21" s="395">
        <v>4157.6</v>
      </c>
      <c r="O21" s="395"/>
      <c r="P21" s="396"/>
      <c r="Q21" s="397">
        <f t="shared" si="6"/>
        <v>3211.3</v>
      </c>
      <c r="R21" s="395">
        <v>3211.3</v>
      </c>
      <c r="S21" s="395"/>
      <c r="T21" s="398"/>
      <c r="U21" s="325">
        <f>SUM(Q21/I21)*100</f>
        <v>165.63338147307613</v>
      </c>
      <c r="V21" s="326">
        <f>SUM(R21/J21)*100</f>
        <v>165.63338147307613</v>
      </c>
      <c r="W21" s="326"/>
      <c r="X21" s="337"/>
    </row>
    <row r="22" spans="1:24" s="318" customFormat="1" ht="41.25" customHeight="1">
      <c r="A22" s="311">
        <v>3</v>
      </c>
      <c r="B22" s="333" t="s">
        <v>14</v>
      </c>
      <c r="C22" s="367" t="s">
        <v>337</v>
      </c>
      <c r="D22" s="368" t="s">
        <v>259</v>
      </c>
      <c r="E22" s="332">
        <f aca="true" t="shared" si="9" ref="E22:L22">SUM(E23:E27)</f>
        <v>28271.4</v>
      </c>
      <c r="F22" s="334">
        <f t="shared" si="9"/>
        <v>27313.9</v>
      </c>
      <c r="G22" s="334">
        <f t="shared" si="9"/>
        <v>0</v>
      </c>
      <c r="H22" s="359">
        <f t="shared" si="9"/>
        <v>957.5</v>
      </c>
      <c r="I22" s="336">
        <f t="shared" si="9"/>
        <v>19794.4</v>
      </c>
      <c r="J22" s="327">
        <f t="shared" si="9"/>
        <v>19752.2</v>
      </c>
      <c r="K22" s="327">
        <f t="shared" si="9"/>
        <v>0</v>
      </c>
      <c r="L22" s="328">
        <f t="shared" si="9"/>
        <v>42.2</v>
      </c>
      <c r="M22" s="336">
        <f t="shared" si="2"/>
        <v>24027.2</v>
      </c>
      <c r="N22" s="327">
        <f>SUM(N23:N27)</f>
        <v>23080.4</v>
      </c>
      <c r="O22" s="327">
        <f>SUM(O23:O27)</f>
        <v>915.6</v>
      </c>
      <c r="P22" s="328">
        <f>SUM(P23:P27)</f>
        <v>31.2</v>
      </c>
      <c r="Q22" s="399">
        <f t="shared" si="6"/>
        <v>20245.8</v>
      </c>
      <c r="R22" s="327">
        <f>SUM(R23:R27)</f>
        <v>19970.3</v>
      </c>
      <c r="S22" s="327">
        <f>SUM(S23:S27)</f>
        <v>275.5</v>
      </c>
      <c r="T22" s="400">
        <f>SUM(T23:T27)</f>
        <v>0</v>
      </c>
      <c r="U22" s="336">
        <f>SUM(Q22/I22)*100</f>
        <v>102.28044295356263</v>
      </c>
      <c r="V22" s="327">
        <f>SUM(R22/J22)*100</f>
        <v>101.10418080011341</v>
      </c>
      <c r="W22" s="327"/>
      <c r="X22" s="328"/>
    </row>
    <row r="23" spans="1:24" s="318" customFormat="1" ht="41.25" customHeight="1">
      <c r="A23" s="338" t="s">
        <v>348</v>
      </c>
      <c r="B23" s="331" t="s">
        <v>169</v>
      </c>
      <c r="C23" s="369" t="s">
        <v>337</v>
      </c>
      <c r="D23" s="370" t="s">
        <v>331</v>
      </c>
      <c r="E23" s="324">
        <f>SUM(F23:H23)</f>
        <v>0</v>
      </c>
      <c r="F23" s="334"/>
      <c r="G23" s="334"/>
      <c r="H23" s="359"/>
      <c r="I23" s="394">
        <f t="shared" si="5"/>
        <v>0</v>
      </c>
      <c r="J23" s="327"/>
      <c r="K23" s="327"/>
      <c r="L23" s="328"/>
      <c r="M23" s="325">
        <f t="shared" si="2"/>
        <v>1297.6</v>
      </c>
      <c r="N23" s="326">
        <v>382</v>
      </c>
      <c r="O23" s="326">
        <v>915.6</v>
      </c>
      <c r="P23" s="328"/>
      <c r="Q23" s="397">
        <f t="shared" si="6"/>
        <v>275.5</v>
      </c>
      <c r="R23" s="327"/>
      <c r="S23" s="326">
        <v>275.5</v>
      </c>
      <c r="T23" s="400"/>
      <c r="U23" s="336"/>
      <c r="V23" s="327"/>
      <c r="W23" s="327"/>
      <c r="X23" s="328"/>
    </row>
    <row r="24" spans="1:24" ht="41.25" customHeight="1">
      <c r="A24" s="338" t="s">
        <v>349</v>
      </c>
      <c r="B24" s="321" t="s">
        <v>211</v>
      </c>
      <c r="C24" s="369" t="s">
        <v>337</v>
      </c>
      <c r="D24" s="370" t="s">
        <v>350</v>
      </c>
      <c r="E24" s="324">
        <f>SUM(F24:H24)</f>
        <v>0</v>
      </c>
      <c r="F24" s="323"/>
      <c r="G24" s="323"/>
      <c r="H24" s="358"/>
      <c r="I24" s="394">
        <f t="shared" si="5"/>
        <v>0</v>
      </c>
      <c r="J24" s="395"/>
      <c r="K24" s="395"/>
      <c r="L24" s="396"/>
      <c r="M24" s="325">
        <f t="shared" si="2"/>
        <v>0</v>
      </c>
      <c r="N24" s="395"/>
      <c r="O24" s="395"/>
      <c r="P24" s="396"/>
      <c r="Q24" s="397">
        <f t="shared" si="6"/>
        <v>0</v>
      </c>
      <c r="R24" s="395"/>
      <c r="S24" s="395"/>
      <c r="T24" s="398"/>
      <c r="U24" s="336"/>
      <c r="V24" s="327"/>
      <c r="W24" s="327"/>
      <c r="X24" s="328"/>
    </row>
    <row r="25" spans="1:24" ht="41.25" customHeight="1">
      <c r="A25" s="338" t="s">
        <v>351</v>
      </c>
      <c r="B25" s="331" t="s">
        <v>102</v>
      </c>
      <c r="C25" s="369" t="s">
        <v>337</v>
      </c>
      <c r="D25" s="370" t="s">
        <v>352</v>
      </c>
      <c r="E25" s="324">
        <f>SUM(F25:H25)</f>
        <v>7154.5</v>
      </c>
      <c r="F25" s="323">
        <v>7154.5</v>
      </c>
      <c r="G25" s="323"/>
      <c r="H25" s="358"/>
      <c r="I25" s="394">
        <f t="shared" si="5"/>
        <v>4019.7</v>
      </c>
      <c r="J25" s="395">
        <v>4019.7</v>
      </c>
      <c r="K25" s="395"/>
      <c r="L25" s="396"/>
      <c r="M25" s="325">
        <f t="shared" si="2"/>
        <v>0</v>
      </c>
      <c r="N25" s="395"/>
      <c r="O25" s="395"/>
      <c r="P25" s="396"/>
      <c r="Q25" s="397">
        <f t="shared" si="6"/>
        <v>0</v>
      </c>
      <c r="R25" s="395"/>
      <c r="S25" s="395"/>
      <c r="T25" s="398"/>
      <c r="U25" s="325">
        <f aca="true" t="shared" si="10" ref="U25:U46">SUM(Q25/I25)*100</f>
        <v>0</v>
      </c>
      <c r="V25" s="326">
        <f aca="true" t="shared" si="11" ref="V25:V46">SUM(R25/J25)*100</f>
        <v>0</v>
      </c>
      <c r="W25" s="327"/>
      <c r="X25" s="328"/>
    </row>
    <row r="26" spans="1:24" ht="41.25" customHeight="1">
      <c r="A26" s="338" t="s">
        <v>353</v>
      </c>
      <c r="B26" s="331" t="s">
        <v>103</v>
      </c>
      <c r="C26" s="369" t="s">
        <v>337</v>
      </c>
      <c r="D26" s="370">
        <v>10</v>
      </c>
      <c r="E26" s="324">
        <f>SUM(F26:H26)</f>
        <v>6417.2</v>
      </c>
      <c r="F26" s="323">
        <v>6417.2</v>
      </c>
      <c r="G26" s="323"/>
      <c r="H26" s="358"/>
      <c r="I26" s="394">
        <f t="shared" si="5"/>
        <v>6154.5</v>
      </c>
      <c r="J26" s="395">
        <v>6154.5</v>
      </c>
      <c r="K26" s="395"/>
      <c r="L26" s="396"/>
      <c r="M26" s="325">
        <f t="shared" si="2"/>
        <v>8601.8</v>
      </c>
      <c r="N26" s="395">
        <v>8601.8</v>
      </c>
      <c r="O26" s="395"/>
      <c r="P26" s="396"/>
      <c r="Q26" s="397">
        <f t="shared" si="6"/>
        <v>7642.9</v>
      </c>
      <c r="R26" s="395">
        <v>7642.9</v>
      </c>
      <c r="S26" s="395"/>
      <c r="T26" s="398"/>
      <c r="U26" s="325">
        <f t="shared" si="10"/>
        <v>124.1839304573889</v>
      </c>
      <c r="V26" s="326">
        <f t="shared" si="11"/>
        <v>124.1839304573889</v>
      </c>
      <c r="W26" s="327"/>
      <c r="X26" s="328"/>
    </row>
    <row r="27" spans="1:24" ht="41.25" customHeight="1">
      <c r="A27" s="338" t="s">
        <v>354</v>
      </c>
      <c r="B27" s="331" t="s">
        <v>104</v>
      </c>
      <c r="C27" s="369" t="s">
        <v>337</v>
      </c>
      <c r="D27" s="370">
        <v>12</v>
      </c>
      <c r="E27" s="324">
        <f>SUM(F27:H27)</f>
        <v>14699.7</v>
      </c>
      <c r="F27" s="323">
        <v>13742.2</v>
      </c>
      <c r="G27" s="323"/>
      <c r="H27" s="358">
        <v>957.5</v>
      </c>
      <c r="I27" s="394">
        <f t="shared" si="5"/>
        <v>9620.2</v>
      </c>
      <c r="J27" s="395">
        <v>9578</v>
      </c>
      <c r="K27" s="395"/>
      <c r="L27" s="396">
        <v>42.2</v>
      </c>
      <c r="M27" s="325">
        <f t="shared" si="2"/>
        <v>14127.800000000001</v>
      </c>
      <c r="N27" s="395">
        <v>14096.6</v>
      </c>
      <c r="O27" s="395"/>
      <c r="P27" s="396">
        <v>31.2</v>
      </c>
      <c r="Q27" s="397">
        <f t="shared" si="6"/>
        <v>12327.4</v>
      </c>
      <c r="R27" s="395">
        <v>12327.4</v>
      </c>
      <c r="S27" s="395"/>
      <c r="T27" s="398"/>
      <c r="U27" s="325">
        <f t="shared" si="10"/>
        <v>128.1407870938234</v>
      </c>
      <c r="V27" s="326">
        <f t="shared" si="11"/>
        <v>128.7053664648152</v>
      </c>
      <c r="W27" s="327"/>
      <c r="X27" s="328"/>
    </row>
    <row r="28" spans="1:24" s="318" customFormat="1" ht="41.25" customHeight="1">
      <c r="A28" s="311">
        <v>4</v>
      </c>
      <c r="B28" s="333" t="s">
        <v>105</v>
      </c>
      <c r="C28" s="367" t="s">
        <v>350</v>
      </c>
      <c r="D28" s="368" t="s">
        <v>259</v>
      </c>
      <c r="E28" s="332">
        <f aca="true" t="shared" si="12" ref="E28:L28">SUM(E29:E31)</f>
        <v>162661.6</v>
      </c>
      <c r="F28" s="334">
        <f t="shared" si="12"/>
        <v>74582.1</v>
      </c>
      <c r="G28" s="334">
        <f t="shared" si="12"/>
        <v>51977.9</v>
      </c>
      <c r="H28" s="359">
        <f t="shared" si="12"/>
        <v>36101.6</v>
      </c>
      <c r="I28" s="336">
        <f t="shared" si="12"/>
        <v>64291.5</v>
      </c>
      <c r="J28" s="327">
        <f t="shared" si="12"/>
        <v>36825.899999999994</v>
      </c>
      <c r="K28" s="327">
        <f t="shared" si="12"/>
        <v>25657.800000000003</v>
      </c>
      <c r="L28" s="328">
        <f t="shared" si="12"/>
        <v>1807.8</v>
      </c>
      <c r="M28" s="336">
        <f t="shared" si="2"/>
        <v>215933.6</v>
      </c>
      <c r="N28" s="327">
        <f>SUM(N29:N31)</f>
        <v>32890.9</v>
      </c>
      <c r="O28" s="327">
        <f>SUM(O29:O31)</f>
        <v>180648.30000000002</v>
      </c>
      <c r="P28" s="328">
        <f>SUM(P29:P31)</f>
        <v>2394.4</v>
      </c>
      <c r="Q28" s="399">
        <f t="shared" si="6"/>
        <v>89400.40000000001</v>
      </c>
      <c r="R28" s="327">
        <f>SUM(R29:R31)</f>
        <v>28514.300000000003</v>
      </c>
      <c r="S28" s="327">
        <f>SUM(S29:S31)</f>
        <v>58525.4</v>
      </c>
      <c r="T28" s="400">
        <f>SUM(T29:T31)</f>
        <v>2360.7</v>
      </c>
      <c r="U28" s="336">
        <f t="shared" si="10"/>
        <v>139.0547739592326</v>
      </c>
      <c r="V28" s="327">
        <f t="shared" si="11"/>
        <v>77.4300152881532</v>
      </c>
      <c r="W28" s="327"/>
      <c r="X28" s="328"/>
    </row>
    <row r="29" spans="1:24" ht="41.25" customHeight="1">
      <c r="A29" s="338" t="s">
        <v>355</v>
      </c>
      <c r="B29" s="331" t="s">
        <v>106</v>
      </c>
      <c r="C29" s="369" t="s">
        <v>350</v>
      </c>
      <c r="D29" s="370" t="s">
        <v>331</v>
      </c>
      <c r="E29" s="322">
        <f>SUM(F29:H29)</f>
        <v>92711.6</v>
      </c>
      <c r="F29" s="323">
        <v>22169</v>
      </c>
      <c r="G29" s="323">
        <v>34441</v>
      </c>
      <c r="H29" s="358">
        <v>36101.6</v>
      </c>
      <c r="I29" s="394">
        <f t="shared" si="5"/>
        <v>29396.2</v>
      </c>
      <c r="J29" s="395">
        <v>11010.5</v>
      </c>
      <c r="K29" s="395">
        <v>16577.9</v>
      </c>
      <c r="L29" s="396">
        <v>1807.8</v>
      </c>
      <c r="M29" s="325">
        <f t="shared" si="2"/>
        <v>157054.6</v>
      </c>
      <c r="N29" s="395">
        <v>2927.1</v>
      </c>
      <c r="O29" s="395">
        <v>151733.1</v>
      </c>
      <c r="P29" s="396">
        <v>2394.4</v>
      </c>
      <c r="Q29" s="397">
        <f t="shared" si="6"/>
        <v>43783.299999999996</v>
      </c>
      <c r="R29" s="395">
        <v>2195.1</v>
      </c>
      <c r="S29" s="395">
        <v>39227.5</v>
      </c>
      <c r="T29" s="398">
        <v>2360.7</v>
      </c>
      <c r="U29" s="325">
        <f t="shared" si="10"/>
        <v>148.94204012763552</v>
      </c>
      <c r="V29" s="326">
        <f t="shared" si="11"/>
        <v>19.936424322237865</v>
      </c>
      <c r="W29" s="326"/>
      <c r="X29" s="337"/>
    </row>
    <row r="30" spans="1:24" ht="41.25" customHeight="1">
      <c r="A30" s="338" t="s">
        <v>356</v>
      </c>
      <c r="B30" s="331" t="s">
        <v>107</v>
      </c>
      <c r="C30" s="369" t="s">
        <v>350</v>
      </c>
      <c r="D30" s="370" t="s">
        <v>333</v>
      </c>
      <c r="E30" s="322">
        <f>SUM(F30:H30)</f>
        <v>28116.300000000003</v>
      </c>
      <c r="F30" s="323">
        <v>10579.4</v>
      </c>
      <c r="G30" s="323">
        <v>17536.9</v>
      </c>
      <c r="H30" s="358"/>
      <c r="I30" s="394">
        <f t="shared" si="5"/>
        <v>9229.699999999999</v>
      </c>
      <c r="J30" s="395">
        <v>149.8</v>
      </c>
      <c r="K30" s="395">
        <v>9079.9</v>
      </c>
      <c r="L30" s="396"/>
      <c r="M30" s="325">
        <f t="shared" si="2"/>
        <v>33859.2</v>
      </c>
      <c r="N30" s="395">
        <v>4944</v>
      </c>
      <c r="O30" s="395">
        <v>28915.2</v>
      </c>
      <c r="P30" s="396"/>
      <c r="Q30" s="397">
        <f t="shared" si="6"/>
        <v>20625.7</v>
      </c>
      <c r="R30" s="395">
        <v>1327.8</v>
      </c>
      <c r="S30" s="395">
        <v>19297.9</v>
      </c>
      <c r="T30" s="398"/>
      <c r="U30" s="325">
        <f t="shared" si="10"/>
        <v>223.47096872054348</v>
      </c>
      <c r="V30" s="326">
        <f t="shared" si="11"/>
        <v>886.3818424566088</v>
      </c>
      <c r="W30" s="326"/>
      <c r="X30" s="337"/>
    </row>
    <row r="31" spans="1:24" ht="41.25" customHeight="1">
      <c r="A31" s="338" t="s">
        <v>357</v>
      </c>
      <c r="B31" s="331" t="s">
        <v>123</v>
      </c>
      <c r="C31" s="369" t="s">
        <v>350</v>
      </c>
      <c r="D31" s="370" t="s">
        <v>335</v>
      </c>
      <c r="E31" s="322">
        <f>SUM(F31:H31)</f>
        <v>41833.7</v>
      </c>
      <c r="F31" s="323">
        <v>41833.7</v>
      </c>
      <c r="G31" s="323"/>
      <c r="H31" s="358"/>
      <c r="I31" s="394">
        <f t="shared" si="5"/>
        <v>25665.6</v>
      </c>
      <c r="J31" s="395">
        <v>25665.6</v>
      </c>
      <c r="K31" s="395"/>
      <c r="L31" s="396"/>
      <c r="M31" s="325">
        <f t="shared" si="2"/>
        <v>25019.8</v>
      </c>
      <c r="N31" s="395">
        <v>25019.8</v>
      </c>
      <c r="O31" s="395"/>
      <c r="P31" s="396"/>
      <c r="Q31" s="397">
        <f t="shared" si="6"/>
        <v>24991.4</v>
      </c>
      <c r="R31" s="395">
        <v>24991.4</v>
      </c>
      <c r="S31" s="395"/>
      <c r="T31" s="398"/>
      <c r="U31" s="325">
        <f t="shared" si="10"/>
        <v>97.3731375849386</v>
      </c>
      <c r="V31" s="326">
        <f t="shared" si="11"/>
        <v>97.3731375849386</v>
      </c>
      <c r="W31" s="326"/>
      <c r="X31" s="337"/>
    </row>
    <row r="32" spans="1:24" s="340" customFormat="1" ht="41.25" customHeight="1">
      <c r="A32" s="311">
        <v>5</v>
      </c>
      <c r="B32" s="333" t="s">
        <v>24</v>
      </c>
      <c r="C32" s="367" t="s">
        <v>341</v>
      </c>
      <c r="D32" s="368" t="s">
        <v>259</v>
      </c>
      <c r="E32" s="339">
        <f aca="true" t="shared" si="13" ref="E32:L32">SUM(E33:E38)</f>
        <v>782915.1</v>
      </c>
      <c r="F32" s="335">
        <f t="shared" si="13"/>
        <v>324629.50000000006</v>
      </c>
      <c r="G32" s="335">
        <f t="shared" si="13"/>
        <v>412065.80000000005</v>
      </c>
      <c r="H32" s="360">
        <f t="shared" si="13"/>
        <v>46219.8</v>
      </c>
      <c r="I32" s="401">
        <f>SUM(J32:L32)</f>
        <v>641627.2</v>
      </c>
      <c r="J32" s="402">
        <f t="shared" si="13"/>
        <v>275502.60000000003</v>
      </c>
      <c r="K32" s="402">
        <f t="shared" si="13"/>
        <v>338509.1</v>
      </c>
      <c r="L32" s="403">
        <f t="shared" si="13"/>
        <v>27615.499999999996</v>
      </c>
      <c r="M32" s="336">
        <f t="shared" si="2"/>
        <v>800193.9</v>
      </c>
      <c r="N32" s="402">
        <f>SUM(N33:N38)</f>
        <v>342017.3</v>
      </c>
      <c r="O32" s="402">
        <f>SUM(O33:O38)</f>
        <v>419632</v>
      </c>
      <c r="P32" s="403">
        <f>SUM(P33:P38)</f>
        <v>38544.6</v>
      </c>
      <c r="Q32" s="399">
        <f t="shared" si="6"/>
        <v>642995.9</v>
      </c>
      <c r="R32" s="402">
        <f>SUM(R33:R38)</f>
        <v>286975.30000000005</v>
      </c>
      <c r="S32" s="402">
        <f>SUM(S33:S38)</f>
        <v>332434.2</v>
      </c>
      <c r="T32" s="402">
        <f>SUM(T33:T38)</f>
        <v>23586.4</v>
      </c>
      <c r="U32" s="336">
        <f t="shared" si="10"/>
        <v>100.21331701648559</v>
      </c>
      <c r="V32" s="327">
        <f t="shared" si="11"/>
        <v>104.16428011931649</v>
      </c>
      <c r="W32" s="327">
        <f aca="true" t="shared" si="14" ref="W32:X35">SUM(S32/K32)*100</f>
        <v>98.20539536455594</v>
      </c>
      <c r="X32" s="328">
        <f t="shared" si="14"/>
        <v>85.41000525067446</v>
      </c>
    </row>
    <row r="33" spans="1:24" ht="41.25" customHeight="1">
      <c r="A33" s="338" t="s">
        <v>358</v>
      </c>
      <c r="B33" s="331" t="s">
        <v>108</v>
      </c>
      <c r="C33" s="369" t="s">
        <v>341</v>
      </c>
      <c r="D33" s="370" t="s">
        <v>331</v>
      </c>
      <c r="E33" s="322">
        <f aca="true" t="shared" si="15" ref="E33:E43">SUM(F33:H33)</f>
        <v>198026.2</v>
      </c>
      <c r="F33" s="323">
        <v>162862.2</v>
      </c>
      <c r="G33" s="323">
        <v>4393</v>
      </c>
      <c r="H33" s="358">
        <v>30771</v>
      </c>
      <c r="I33" s="394">
        <f t="shared" si="5"/>
        <v>165098</v>
      </c>
      <c r="J33" s="395">
        <v>144306.6</v>
      </c>
      <c r="K33" s="395">
        <v>2192.3</v>
      </c>
      <c r="L33" s="396">
        <v>18599.1</v>
      </c>
      <c r="M33" s="325">
        <f t="shared" si="2"/>
        <v>194082.59999999998</v>
      </c>
      <c r="N33" s="395">
        <v>165738.4</v>
      </c>
      <c r="O33" s="395">
        <v>2556.3</v>
      </c>
      <c r="P33" s="396">
        <v>25787.9</v>
      </c>
      <c r="Q33" s="397">
        <f t="shared" si="6"/>
        <v>157610.60000000003</v>
      </c>
      <c r="R33" s="395">
        <v>139905.7</v>
      </c>
      <c r="S33" s="395">
        <v>1365.2</v>
      </c>
      <c r="T33" s="398">
        <v>16339.7</v>
      </c>
      <c r="U33" s="325">
        <f t="shared" si="10"/>
        <v>95.46487540733385</v>
      </c>
      <c r="V33" s="326">
        <f t="shared" si="11"/>
        <v>96.95031273690878</v>
      </c>
      <c r="W33" s="326">
        <f t="shared" si="14"/>
        <v>62.272499201751586</v>
      </c>
      <c r="X33" s="337">
        <f t="shared" si="14"/>
        <v>87.85210037044804</v>
      </c>
    </row>
    <row r="34" spans="1:24" ht="41.25" customHeight="1">
      <c r="A34" s="338" t="s">
        <v>359</v>
      </c>
      <c r="B34" s="331" t="s">
        <v>389</v>
      </c>
      <c r="C34" s="369" t="s">
        <v>341</v>
      </c>
      <c r="D34" s="370" t="s">
        <v>331</v>
      </c>
      <c r="E34" s="322">
        <f t="shared" si="15"/>
        <v>2590.9</v>
      </c>
      <c r="F34" s="323"/>
      <c r="G34" s="323">
        <v>2590.9</v>
      </c>
      <c r="H34" s="358"/>
      <c r="I34" s="394">
        <f t="shared" si="5"/>
        <v>1300</v>
      </c>
      <c r="J34" s="395"/>
      <c r="K34" s="395">
        <v>1300</v>
      </c>
      <c r="L34" s="396"/>
      <c r="M34" s="325">
        <f t="shared" si="2"/>
        <v>25000.9</v>
      </c>
      <c r="N34" s="395">
        <v>210</v>
      </c>
      <c r="O34" s="395">
        <v>24790.9</v>
      </c>
      <c r="P34" s="396"/>
      <c r="Q34" s="397">
        <f t="shared" si="6"/>
        <v>0</v>
      </c>
      <c r="R34" s="395">
        <v>0</v>
      </c>
      <c r="S34" s="395">
        <v>0</v>
      </c>
      <c r="T34" s="398"/>
      <c r="U34" s="325"/>
      <c r="V34" s="326"/>
      <c r="W34" s="326"/>
      <c r="X34" s="337"/>
    </row>
    <row r="35" spans="1:24" ht="41.25" customHeight="1">
      <c r="A35" s="338" t="s">
        <v>385</v>
      </c>
      <c r="B35" s="331" t="s">
        <v>128</v>
      </c>
      <c r="C35" s="369" t="s">
        <v>341</v>
      </c>
      <c r="D35" s="370" t="s">
        <v>333</v>
      </c>
      <c r="E35" s="322">
        <f t="shared" si="15"/>
        <v>427759.9</v>
      </c>
      <c r="F35" s="323">
        <v>117789</v>
      </c>
      <c r="G35" s="323">
        <v>302073.4</v>
      </c>
      <c r="H35" s="358">
        <v>7897.5</v>
      </c>
      <c r="I35" s="394">
        <f t="shared" si="5"/>
        <v>376153.49999999994</v>
      </c>
      <c r="J35" s="395">
        <v>95413.8</v>
      </c>
      <c r="K35" s="395">
        <v>275638.6</v>
      </c>
      <c r="L35" s="396">
        <v>5101.1</v>
      </c>
      <c r="M35" s="325">
        <f t="shared" si="2"/>
        <v>445128.7</v>
      </c>
      <c r="N35" s="395">
        <v>129748.7</v>
      </c>
      <c r="O35" s="395">
        <v>306385</v>
      </c>
      <c r="P35" s="396">
        <v>8995</v>
      </c>
      <c r="Q35" s="397">
        <f t="shared" si="6"/>
        <v>443886.29999999993</v>
      </c>
      <c r="R35" s="395">
        <v>110798.4</v>
      </c>
      <c r="S35" s="395">
        <v>327802.3</v>
      </c>
      <c r="T35" s="398">
        <v>5285.6</v>
      </c>
      <c r="U35" s="325">
        <f t="shared" si="10"/>
        <v>118.00669141720068</v>
      </c>
      <c r="V35" s="326">
        <f t="shared" si="11"/>
        <v>116.12408267986392</v>
      </c>
      <c r="W35" s="326">
        <f t="shared" si="14"/>
        <v>118.92467165338962</v>
      </c>
      <c r="X35" s="337">
        <f t="shared" si="14"/>
        <v>103.61686695026562</v>
      </c>
    </row>
    <row r="36" spans="1:24" ht="41.25" customHeight="1">
      <c r="A36" s="338" t="s">
        <v>360</v>
      </c>
      <c r="B36" s="331" t="s">
        <v>387</v>
      </c>
      <c r="C36" s="369" t="s">
        <v>341</v>
      </c>
      <c r="D36" s="370" t="s">
        <v>333</v>
      </c>
      <c r="E36" s="322">
        <f t="shared" si="15"/>
        <v>102543.4</v>
      </c>
      <c r="F36" s="323"/>
      <c r="G36" s="323">
        <v>102543.4</v>
      </c>
      <c r="H36" s="358"/>
      <c r="I36" s="394">
        <f t="shared" si="5"/>
        <v>59182.9</v>
      </c>
      <c r="J36" s="395"/>
      <c r="K36" s="395">
        <v>59182.9</v>
      </c>
      <c r="L36" s="396"/>
      <c r="M36" s="325">
        <f>SUM(N36:P36)</f>
        <v>75600</v>
      </c>
      <c r="N36" s="395">
        <v>100</v>
      </c>
      <c r="O36" s="395">
        <v>75500</v>
      </c>
      <c r="P36" s="396"/>
      <c r="Q36" s="397">
        <f>SUM(R36:T36)</f>
        <v>79.2</v>
      </c>
      <c r="R36" s="395">
        <v>79.2</v>
      </c>
      <c r="S36" s="395"/>
      <c r="T36" s="398"/>
      <c r="U36" s="325"/>
      <c r="V36" s="326"/>
      <c r="W36" s="326"/>
      <c r="X36" s="337"/>
    </row>
    <row r="37" spans="1:24" ht="41.25" customHeight="1">
      <c r="A37" s="338" t="s">
        <v>388</v>
      </c>
      <c r="B37" s="331" t="s">
        <v>109</v>
      </c>
      <c r="C37" s="369" t="s">
        <v>341</v>
      </c>
      <c r="D37" s="370" t="s">
        <v>341</v>
      </c>
      <c r="E37" s="322">
        <f t="shared" si="15"/>
        <v>26403.2</v>
      </c>
      <c r="F37" s="323">
        <v>18890.9</v>
      </c>
      <c r="G37" s="323"/>
      <c r="H37" s="358">
        <v>7512.3</v>
      </c>
      <c r="I37" s="394">
        <f t="shared" si="5"/>
        <v>16856.2</v>
      </c>
      <c r="J37" s="395">
        <v>12940.9</v>
      </c>
      <c r="K37" s="395"/>
      <c r="L37" s="396">
        <v>3915.3</v>
      </c>
      <c r="M37" s="325">
        <f t="shared" si="2"/>
        <v>32093.9</v>
      </c>
      <c r="N37" s="395">
        <v>18033.4</v>
      </c>
      <c r="O37" s="395">
        <v>10298.8</v>
      </c>
      <c r="P37" s="396">
        <v>3761.7</v>
      </c>
      <c r="Q37" s="397">
        <f t="shared" si="6"/>
        <v>17825.3</v>
      </c>
      <c r="R37" s="395">
        <v>12629.8</v>
      </c>
      <c r="S37" s="395">
        <v>3234.4</v>
      </c>
      <c r="T37" s="398">
        <v>1961.1</v>
      </c>
      <c r="U37" s="325">
        <f t="shared" si="10"/>
        <v>105.74921987161994</v>
      </c>
      <c r="V37" s="326">
        <f t="shared" si="11"/>
        <v>97.5959940962375</v>
      </c>
      <c r="W37" s="326"/>
      <c r="X37" s="337">
        <f>SUM(T37/L37)*100</f>
        <v>50.08811585319132</v>
      </c>
    </row>
    <row r="38" spans="1:24" ht="41.25" customHeight="1">
      <c r="A38" s="338" t="s">
        <v>386</v>
      </c>
      <c r="B38" s="331" t="s">
        <v>110</v>
      </c>
      <c r="C38" s="369" t="s">
        <v>341</v>
      </c>
      <c r="D38" s="370" t="s">
        <v>347</v>
      </c>
      <c r="E38" s="322">
        <f t="shared" si="15"/>
        <v>25591.5</v>
      </c>
      <c r="F38" s="323">
        <v>25087.4</v>
      </c>
      <c r="G38" s="323">
        <v>465.1</v>
      </c>
      <c r="H38" s="358">
        <v>39</v>
      </c>
      <c r="I38" s="394">
        <f>SUM(J38:L38)</f>
        <v>23036.6</v>
      </c>
      <c r="J38" s="395">
        <v>22841.3</v>
      </c>
      <c r="K38" s="395">
        <v>195.3</v>
      </c>
      <c r="L38" s="396"/>
      <c r="M38" s="325">
        <f t="shared" si="2"/>
        <v>28287.8</v>
      </c>
      <c r="N38" s="395">
        <v>28186.8</v>
      </c>
      <c r="O38" s="395">
        <v>101</v>
      </c>
      <c r="P38" s="396"/>
      <c r="Q38" s="397">
        <f t="shared" si="6"/>
        <v>23594.5</v>
      </c>
      <c r="R38" s="395">
        <v>23562.2</v>
      </c>
      <c r="S38" s="395">
        <v>32.3</v>
      </c>
      <c r="T38" s="398"/>
      <c r="U38" s="325">
        <f t="shared" si="10"/>
        <v>102.42179835566012</v>
      </c>
      <c r="V38" s="326">
        <f t="shared" si="11"/>
        <v>103.15612508920246</v>
      </c>
      <c r="W38" s="326"/>
      <c r="X38" s="337"/>
    </row>
    <row r="39" spans="1:24" s="340" customFormat="1" ht="41.25" customHeight="1">
      <c r="A39" s="311">
        <v>6</v>
      </c>
      <c r="B39" s="333" t="s">
        <v>70</v>
      </c>
      <c r="C39" s="367" t="s">
        <v>352</v>
      </c>
      <c r="D39" s="368" t="s">
        <v>259</v>
      </c>
      <c r="E39" s="339">
        <f t="shared" si="15"/>
        <v>42546.8</v>
      </c>
      <c r="F39" s="335">
        <f>SUM(F40:F43)</f>
        <v>30793.2</v>
      </c>
      <c r="G39" s="335">
        <f>SUM(G40:G43)</f>
        <v>8840.1</v>
      </c>
      <c r="H39" s="335">
        <f>SUM(H40:H43)</f>
        <v>2913.5</v>
      </c>
      <c r="I39" s="401">
        <f>SUM(J39:L39)</f>
        <v>36422.299999999996</v>
      </c>
      <c r="J39" s="402">
        <f>SUM(J40:J43)</f>
        <v>28201.699999999997</v>
      </c>
      <c r="K39" s="402">
        <f>SUM(K40:K43)</f>
        <v>6255.2</v>
      </c>
      <c r="L39" s="402">
        <f>SUM(L40:L43)</f>
        <v>1965.3999999999999</v>
      </c>
      <c r="M39" s="336">
        <f t="shared" si="2"/>
        <v>41245.6</v>
      </c>
      <c r="N39" s="402">
        <f>SUM(N40:N43)</f>
        <v>30322.6</v>
      </c>
      <c r="O39" s="402">
        <f>SUM(O40:O43)</f>
        <v>7528.8</v>
      </c>
      <c r="P39" s="402">
        <f>SUM(P40:P43)</f>
        <v>3394.2</v>
      </c>
      <c r="Q39" s="399">
        <f t="shared" si="6"/>
        <v>34582</v>
      </c>
      <c r="R39" s="402">
        <f>SUM(R40:R42)</f>
        <v>27253.300000000003</v>
      </c>
      <c r="S39" s="402">
        <f>SUM(S40:S42)</f>
        <v>5542.1</v>
      </c>
      <c r="T39" s="404">
        <f>SUM(T40:T42)</f>
        <v>1786.6</v>
      </c>
      <c r="U39" s="336">
        <f t="shared" si="10"/>
        <v>94.94732622596597</v>
      </c>
      <c r="V39" s="327">
        <f t="shared" si="11"/>
        <v>96.63708216171368</v>
      </c>
      <c r="W39" s="327"/>
      <c r="X39" s="328">
        <f>SUM(T39/L39)*100</f>
        <v>90.90261524371628</v>
      </c>
    </row>
    <row r="40" spans="1:24" ht="41.25" customHeight="1">
      <c r="A40" s="338" t="s">
        <v>361</v>
      </c>
      <c r="B40" s="331" t="s">
        <v>111</v>
      </c>
      <c r="C40" s="369" t="s">
        <v>352</v>
      </c>
      <c r="D40" s="370" t="s">
        <v>331</v>
      </c>
      <c r="E40" s="322">
        <f t="shared" si="15"/>
        <v>30543.300000000003</v>
      </c>
      <c r="F40" s="323">
        <v>28478.9</v>
      </c>
      <c r="G40" s="323">
        <v>87.5</v>
      </c>
      <c r="H40" s="358">
        <v>1976.9</v>
      </c>
      <c r="I40" s="394">
        <f t="shared" si="5"/>
        <v>27558.499999999996</v>
      </c>
      <c r="J40" s="395">
        <v>26134.6</v>
      </c>
      <c r="K40" s="395">
        <v>51.8</v>
      </c>
      <c r="L40" s="396">
        <v>1372.1</v>
      </c>
      <c r="M40" s="325">
        <f t="shared" si="2"/>
        <v>29534.8</v>
      </c>
      <c r="N40" s="395">
        <v>26704</v>
      </c>
      <c r="O40" s="395">
        <v>397.8</v>
      </c>
      <c r="P40" s="396">
        <v>2433</v>
      </c>
      <c r="Q40" s="397">
        <f t="shared" si="6"/>
        <v>31597.4</v>
      </c>
      <c r="R40" s="395">
        <v>25066.4</v>
      </c>
      <c r="S40" s="395">
        <v>5542.1</v>
      </c>
      <c r="T40" s="398">
        <v>988.9</v>
      </c>
      <c r="U40" s="325">
        <f t="shared" si="10"/>
        <v>114.65573235118023</v>
      </c>
      <c r="V40" s="326">
        <f t="shared" si="11"/>
        <v>95.91269810902023</v>
      </c>
      <c r="W40" s="327"/>
      <c r="X40" s="328">
        <f>SUM(T40/L40)*100</f>
        <v>72.07200641352671</v>
      </c>
    </row>
    <row r="41" spans="1:24" ht="41.25" customHeight="1">
      <c r="A41" s="341" t="s">
        <v>228</v>
      </c>
      <c r="B41" s="331" t="s">
        <v>113</v>
      </c>
      <c r="C41" s="369" t="s">
        <v>352</v>
      </c>
      <c r="D41" s="370" t="s">
        <v>335</v>
      </c>
      <c r="E41" s="322">
        <f t="shared" si="15"/>
        <v>208.1</v>
      </c>
      <c r="F41" s="323">
        <v>201.1</v>
      </c>
      <c r="G41" s="323"/>
      <c r="H41" s="358">
        <v>7</v>
      </c>
      <c r="I41" s="394">
        <f t="shared" si="5"/>
        <v>195</v>
      </c>
      <c r="J41" s="395">
        <v>195</v>
      </c>
      <c r="K41" s="395"/>
      <c r="L41" s="396"/>
      <c r="M41" s="325">
        <f t="shared" si="2"/>
        <v>138.5</v>
      </c>
      <c r="N41" s="395">
        <v>138.5</v>
      </c>
      <c r="O41" s="395"/>
      <c r="P41" s="396"/>
      <c r="Q41" s="397">
        <f t="shared" si="6"/>
        <v>138.4</v>
      </c>
      <c r="R41" s="395">
        <v>138.4</v>
      </c>
      <c r="S41" s="395"/>
      <c r="T41" s="398"/>
      <c r="U41" s="325">
        <f t="shared" si="10"/>
        <v>70.97435897435898</v>
      </c>
      <c r="V41" s="326">
        <f t="shared" si="11"/>
        <v>70.97435897435898</v>
      </c>
      <c r="W41" s="327"/>
      <c r="X41" s="328"/>
    </row>
    <row r="42" spans="1:24" ht="41.25" customHeight="1">
      <c r="A42" s="341" t="s">
        <v>112</v>
      </c>
      <c r="B42" s="331" t="s">
        <v>114</v>
      </c>
      <c r="C42" s="369" t="s">
        <v>352</v>
      </c>
      <c r="D42" s="370" t="s">
        <v>337</v>
      </c>
      <c r="E42" s="322">
        <f t="shared" si="15"/>
        <v>3042.7999999999997</v>
      </c>
      <c r="F42" s="323">
        <v>2113.2</v>
      </c>
      <c r="G42" s="323"/>
      <c r="H42" s="358">
        <v>929.6</v>
      </c>
      <c r="I42" s="394">
        <f t="shared" si="5"/>
        <v>2465.3999999999996</v>
      </c>
      <c r="J42" s="395">
        <v>1872.1</v>
      </c>
      <c r="K42" s="395"/>
      <c r="L42" s="396">
        <v>593.3</v>
      </c>
      <c r="M42" s="325">
        <f t="shared" si="2"/>
        <v>3330.2</v>
      </c>
      <c r="N42" s="395">
        <v>2369</v>
      </c>
      <c r="O42" s="395"/>
      <c r="P42" s="396">
        <v>961.2</v>
      </c>
      <c r="Q42" s="397">
        <f t="shared" si="6"/>
        <v>2846.2</v>
      </c>
      <c r="R42" s="395">
        <v>2048.5</v>
      </c>
      <c r="S42" s="395"/>
      <c r="T42" s="398">
        <v>797.7</v>
      </c>
      <c r="U42" s="325">
        <f t="shared" si="10"/>
        <v>115.44576944917662</v>
      </c>
      <c r="V42" s="326">
        <f t="shared" si="11"/>
        <v>109.42257358047114</v>
      </c>
      <c r="W42" s="327"/>
      <c r="X42" s="328">
        <f>SUM(T42/L42)*100</f>
        <v>134.45137367267824</v>
      </c>
    </row>
    <row r="43" spans="1:24" ht="41.25" customHeight="1">
      <c r="A43" s="341" t="s">
        <v>391</v>
      </c>
      <c r="B43" s="331" t="s">
        <v>383</v>
      </c>
      <c r="C43" s="369" t="s">
        <v>352</v>
      </c>
      <c r="D43" s="370" t="s">
        <v>331</v>
      </c>
      <c r="E43" s="322">
        <f t="shared" si="15"/>
        <v>8752.6</v>
      </c>
      <c r="F43" s="323">
        <v>0</v>
      </c>
      <c r="G43" s="323">
        <v>8752.6</v>
      </c>
      <c r="H43" s="358"/>
      <c r="I43" s="394">
        <f t="shared" si="5"/>
        <v>6203.4</v>
      </c>
      <c r="J43" s="395"/>
      <c r="K43" s="395">
        <v>6203.4</v>
      </c>
      <c r="L43" s="396"/>
      <c r="M43" s="325">
        <f t="shared" si="2"/>
        <v>8242.1</v>
      </c>
      <c r="N43" s="395">
        <v>1111.1</v>
      </c>
      <c r="O43" s="395">
        <v>7131</v>
      </c>
      <c r="P43" s="396"/>
      <c r="Q43" s="397">
        <f t="shared" si="6"/>
        <v>5426.3</v>
      </c>
      <c r="R43" s="395">
        <v>34.3</v>
      </c>
      <c r="S43" s="395">
        <v>5392</v>
      </c>
      <c r="T43" s="398"/>
      <c r="U43" s="325"/>
      <c r="V43" s="326"/>
      <c r="W43" s="327"/>
      <c r="X43" s="328"/>
    </row>
    <row r="44" spans="1:24" s="340" customFormat="1" ht="41.25" customHeight="1">
      <c r="A44" s="311">
        <v>7</v>
      </c>
      <c r="B44" s="333" t="s">
        <v>362</v>
      </c>
      <c r="C44" s="367" t="s">
        <v>347</v>
      </c>
      <c r="D44" s="368" t="s">
        <v>259</v>
      </c>
      <c r="E44" s="339">
        <f aca="true" t="shared" si="16" ref="E44:L44">SUM(E45:E49)</f>
        <v>392922.3</v>
      </c>
      <c r="F44" s="335">
        <f t="shared" si="16"/>
        <v>344862.2</v>
      </c>
      <c r="G44" s="335">
        <f t="shared" si="16"/>
        <v>26798.300000000003</v>
      </c>
      <c r="H44" s="360">
        <f t="shared" si="16"/>
        <v>21261.8</v>
      </c>
      <c r="I44" s="401">
        <f t="shared" si="16"/>
        <v>362572.69999999995</v>
      </c>
      <c r="J44" s="402">
        <f t="shared" si="16"/>
        <v>325569.99999999994</v>
      </c>
      <c r="K44" s="402">
        <f t="shared" si="16"/>
        <v>21763.9</v>
      </c>
      <c r="L44" s="403">
        <f t="shared" si="16"/>
        <v>15238.8</v>
      </c>
      <c r="M44" s="336">
        <f t="shared" si="2"/>
        <v>369765.1</v>
      </c>
      <c r="N44" s="402">
        <f>SUM(N45:N49)</f>
        <v>323419.8</v>
      </c>
      <c r="O44" s="402">
        <f>SUM(O45:O49)</f>
        <v>20943.7</v>
      </c>
      <c r="P44" s="403">
        <f>SUM(P45:P49)</f>
        <v>25401.6</v>
      </c>
      <c r="Q44" s="399">
        <f t="shared" si="6"/>
        <v>329161.5</v>
      </c>
      <c r="R44" s="402">
        <f>SUM(R45:R49)</f>
        <v>296692.9</v>
      </c>
      <c r="S44" s="402">
        <f>SUM(S45:S49)</f>
        <v>15028.5</v>
      </c>
      <c r="T44" s="404">
        <f>SUM(T45:T49)</f>
        <v>17440.100000000002</v>
      </c>
      <c r="U44" s="336">
        <f t="shared" si="10"/>
        <v>90.7849653324699</v>
      </c>
      <c r="V44" s="327">
        <f t="shared" si="11"/>
        <v>91.13029456030964</v>
      </c>
      <c r="W44" s="327">
        <f>SUM(S44/K44)*100</f>
        <v>69.05242167074834</v>
      </c>
      <c r="X44" s="328">
        <f>SUM(T44/L44)*100</f>
        <v>114.44536315195424</v>
      </c>
    </row>
    <row r="45" spans="1:24" ht="41.25" customHeight="1">
      <c r="A45" s="341" t="s">
        <v>363</v>
      </c>
      <c r="B45" s="331" t="s">
        <v>125</v>
      </c>
      <c r="C45" s="369" t="s">
        <v>347</v>
      </c>
      <c r="D45" s="370" t="s">
        <v>331</v>
      </c>
      <c r="E45" s="322">
        <f>SUM(F45:H45)</f>
        <v>316785.5</v>
      </c>
      <c r="F45" s="323">
        <v>294076.1</v>
      </c>
      <c r="G45" s="323">
        <v>7570</v>
      </c>
      <c r="H45" s="358">
        <v>15139.4</v>
      </c>
      <c r="I45" s="394">
        <f t="shared" si="5"/>
        <v>293079.49999999994</v>
      </c>
      <c r="J45" s="395">
        <v>278769.6</v>
      </c>
      <c r="K45" s="395">
        <v>3796.6</v>
      </c>
      <c r="L45" s="396">
        <v>10513.3</v>
      </c>
      <c r="M45" s="325">
        <f t="shared" si="2"/>
        <v>295208.8</v>
      </c>
      <c r="N45" s="395">
        <v>269610.5</v>
      </c>
      <c r="O45" s="395">
        <v>6500</v>
      </c>
      <c r="P45" s="396">
        <v>19098.3</v>
      </c>
      <c r="Q45" s="397">
        <f t="shared" si="6"/>
        <v>264854.3</v>
      </c>
      <c r="R45" s="395">
        <v>248630.7</v>
      </c>
      <c r="S45" s="395">
        <v>2996.9</v>
      </c>
      <c r="T45" s="398">
        <v>13226.7</v>
      </c>
      <c r="U45" s="325">
        <f t="shared" si="10"/>
        <v>90.36943900886962</v>
      </c>
      <c r="V45" s="326">
        <f t="shared" si="11"/>
        <v>89.18859875682284</v>
      </c>
      <c r="W45" s="326"/>
      <c r="X45" s="337">
        <f>SUM(T45/L45)*100</f>
        <v>125.80921309198827</v>
      </c>
    </row>
    <row r="46" spans="1:24" ht="41.25" customHeight="1">
      <c r="A46" s="338" t="s">
        <v>364</v>
      </c>
      <c r="B46" s="331" t="s">
        <v>124</v>
      </c>
      <c r="C46" s="369" t="s">
        <v>347</v>
      </c>
      <c r="D46" s="370" t="s">
        <v>333</v>
      </c>
      <c r="E46" s="322">
        <f>SUM(F46:H46)</f>
        <v>38370.799999999996</v>
      </c>
      <c r="F46" s="323">
        <v>28389.2</v>
      </c>
      <c r="G46" s="323">
        <v>5342</v>
      </c>
      <c r="H46" s="358">
        <v>4639.6</v>
      </c>
      <c r="I46" s="394">
        <f t="shared" si="5"/>
        <v>35361</v>
      </c>
      <c r="J46" s="395">
        <v>26344.8</v>
      </c>
      <c r="K46" s="395">
        <v>5070.3</v>
      </c>
      <c r="L46" s="396">
        <v>3945.9</v>
      </c>
      <c r="M46" s="325">
        <f t="shared" si="2"/>
        <v>40844.1</v>
      </c>
      <c r="N46" s="395">
        <v>29143.7</v>
      </c>
      <c r="O46" s="395">
        <v>6433.7</v>
      </c>
      <c r="P46" s="396">
        <v>5266.7</v>
      </c>
      <c r="Q46" s="397">
        <f t="shared" si="6"/>
        <v>34829.6</v>
      </c>
      <c r="R46" s="395">
        <v>25066.7</v>
      </c>
      <c r="S46" s="395">
        <v>6099.5</v>
      </c>
      <c r="T46" s="398">
        <v>3663.4</v>
      </c>
      <c r="U46" s="325">
        <f t="shared" si="10"/>
        <v>98.49721444529284</v>
      </c>
      <c r="V46" s="326">
        <f t="shared" si="11"/>
        <v>95.14856821839605</v>
      </c>
      <c r="W46" s="326"/>
      <c r="X46" s="337">
        <f>SUM(T46/L46)*100</f>
        <v>92.84067006259662</v>
      </c>
    </row>
    <row r="47" spans="1:24" ht="41.25" customHeight="1">
      <c r="A47" s="341" t="s">
        <v>365</v>
      </c>
      <c r="B47" s="331" t="s">
        <v>182</v>
      </c>
      <c r="C47" s="369" t="s">
        <v>347</v>
      </c>
      <c r="D47" s="370" t="s">
        <v>337</v>
      </c>
      <c r="E47" s="322">
        <f>SUM(F47:H47)</f>
        <v>3017.6</v>
      </c>
      <c r="F47" s="323"/>
      <c r="G47" s="323">
        <v>3017.6</v>
      </c>
      <c r="H47" s="358"/>
      <c r="I47" s="394">
        <f t="shared" si="5"/>
        <v>2028.7</v>
      </c>
      <c r="J47" s="395"/>
      <c r="K47" s="395">
        <v>2028.7</v>
      </c>
      <c r="L47" s="396"/>
      <c r="M47" s="325">
        <f t="shared" si="2"/>
        <v>2560</v>
      </c>
      <c r="N47" s="395"/>
      <c r="O47" s="395">
        <v>2560</v>
      </c>
      <c r="P47" s="396"/>
      <c r="Q47" s="397">
        <f t="shared" si="6"/>
        <v>2082.1</v>
      </c>
      <c r="R47" s="395"/>
      <c r="S47" s="395">
        <v>2082.1</v>
      </c>
      <c r="T47" s="398"/>
      <c r="U47" s="325">
        <f aca="true" t="shared" si="17" ref="U47:U55">SUM(Q47/I47)*100</f>
        <v>102.63222753487456</v>
      </c>
      <c r="V47" s="326"/>
      <c r="W47" s="326">
        <f>SUM(S47/K47)*100</f>
        <v>102.63222753487456</v>
      </c>
      <c r="X47" s="337"/>
    </row>
    <row r="48" spans="1:24" ht="41.25" customHeight="1">
      <c r="A48" s="341" t="s">
        <v>366</v>
      </c>
      <c r="B48" s="331" t="s">
        <v>129</v>
      </c>
      <c r="C48" s="369" t="s">
        <v>347</v>
      </c>
      <c r="D48" s="370" t="s">
        <v>352</v>
      </c>
      <c r="E48" s="322">
        <f>SUM(F48:H48)</f>
        <v>23879.7</v>
      </c>
      <c r="F48" s="323">
        <v>22396.9</v>
      </c>
      <c r="G48" s="323"/>
      <c r="H48" s="358">
        <v>1482.8</v>
      </c>
      <c r="I48" s="394">
        <f t="shared" si="5"/>
        <v>21235.199999999997</v>
      </c>
      <c r="J48" s="395">
        <v>20455.6</v>
      </c>
      <c r="K48" s="395"/>
      <c r="L48" s="396">
        <v>779.6</v>
      </c>
      <c r="M48" s="325">
        <f t="shared" si="2"/>
        <v>26446.6</v>
      </c>
      <c r="N48" s="395">
        <v>23810</v>
      </c>
      <c r="O48" s="395">
        <v>1600</v>
      </c>
      <c r="P48" s="396">
        <v>1036.6</v>
      </c>
      <c r="Q48" s="397">
        <f t="shared" si="6"/>
        <v>23545.5</v>
      </c>
      <c r="R48" s="395">
        <v>22995.5</v>
      </c>
      <c r="S48" s="395"/>
      <c r="T48" s="398">
        <v>550</v>
      </c>
      <c r="U48" s="325">
        <f t="shared" si="17"/>
        <v>110.8795773056058</v>
      </c>
      <c r="V48" s="326">
        <f>SUM(R48/J48)*100</f>
        <v>112.41664874166489</v>
      </c>
      <c r="W48" s="326"/>
      <c r="X48" s="337">
        <f>SUM(T48/L48)*100</f>
        <v>70.54899948691636</v>
      </c>
    </row>
    <row r="49" spans="1:24" ht="41.25" customHeight="1">
      <c r="A49" s="341" t="s">
        <v>367</v>
      </c>
      <c r="B49" s="331" t="s">
        <v>384</v>
      </c>
      <c r="C49" s="369" t="s">
        <v>347</v>
      </c>
      <c r="D49" s="370">
        <v>10</v>
      </c>
      <c r="E49" s="322">
        <f>SUM(F49:H49)</f>
        <v>10868.7</v>
      </c>
      <c r="F49" s="323"/>
      <c r="G49" s="323">
        <v>10868.7</v>
      </c>
      <c r="H49" s="358"/>
      <c r="I49" s="394">
        <f t="shared" si="5"/>
        <v>10868.3</v>
      </c>
      <c r="J49" s="395"/>
      <c r="K49" s="395">
        <v>10868.3</v>
      </c>
      <c r="L49" s="396"/>
      <c r="M49" s="325">
        <f t="shared" si="2"/>
        <v>4705.6</v>
      </c>
      <c r="N49" s="395">
        <v>855.6</v>
      </c>
      <c r="O49" s="395">
        <v>3850</v>
      </c>
      <c r="P49" s="396"/>
      <c r="Q49" s="397">
        <f t="shared" si="6"/>
        <v>3850</v>
      </c>
      <c r="R49" s="395"/>
      <c r="S49" s="395">
        <v>3850</v>
      </c>
      <c r="T49" s="398"/>
      <c r="U49" s="325">
        <f t="shared" si="17"/>
        <v>35.42412336796003</v>
      </c>
      <c r="V49" s="326"/>
      <c r="W49" s="326">
        <f>SUM(S49/K49)*100</f>
        <v>35.42412336796003</v>
      </c>
      <c r="X49" s="337"/>
    </row>
    <row r="50" spans="1:24" s="340" customFormat="1" ht="41.25" customHeight="1">
      <c r="A50" s="311">
        <v>8</v>
      </c>
      <c r="B50" s="333" t="s">
        <v>115</v>
      </c>
      <c r="C50" s="367">
        <v>10</v>
      </c>
      <c r="D50" s="368" t="s">
        <v>259</v>
      </c>
      <c r="E50" s="339">
        <f aca="true" t="shared" si="18" ref="E50:L50">SUM(E51:E55)</f>
        <v>66288.7</v>
      </c>
      <c r="F50" s="335">
        <f t="shared" si="18"/>
        <v>3599.4</v>
      </c>
      <c r="G50" s="335">
        <f t="shared" si="18"/>
        <v>59928.9</v>
      </c>
      <c r="H50" s="360">
        <f t="shared" si="18"/>
        <v>2760.4</v>
      </c>
      <c r="I50" s="401">
        <f t="shared" si="18"/>
        <v>42749.5</v>
      </c>
      <c r="J50" s="402">
        <f t="shared" si="18"/>
        <v>3503</v>
      </c>
      <c r="K50" s="402">
        <f t="shared" si="18"/>
        <v>36917.6</v>
      </c>
      <c r="L50" s="403">
        <f t="shared" si="18"/>
        <v>2328.9</v>
      </c>
      <c r="M50" s="336">
        <f t="shared" si="2"/>
        <v>83243.8</v>
      </c>
      <c r="N50" s="402">
        <f>SUM(N51:N55)</f>
        <v>3168.4</v>
      </c>
      <c r="O50" s="402">
        <f>SUM(O51:O55)</f>
        <v>77479.8</v>
      </c>
      <c r="P50" s="403">
        <f>SUM(P51:P55)</f>
        <v>2595.6</v>
      </c>
      <c r="Q50" s="399">
        <f t="shared" si="6"/>
        <v>59370.5</v>
      </c>
      <c r="R50" s="402">
        <f>SUM(R51:R55)</f>
        <v>2906.8</v>
      </c>
      <c r="S50" s="402">
        <f>SUM(S51:S55)</f>
        <v>54530.7</v>
      </c>
      <c r="T50" s="404">
        <f>SUM(T51:T55)</f>
        <v>1933</v>
      </c>
      <c r="U50" s="336">
        <f t="shared" si="17"/>
        <v>138.87998690043156</v>
      </c>
      <c r="V50" s="327">
        <f>SUM(R50/J50)*100</f>
        <v>82.98030259777335</v>
      </c>
      <c r="W50" s="327">
        <f>SUM(S50/K50)*100</f>
        <v>147.70922270136737</v>
      </c>
      <c r="X50" s="328">
        <f>SUM(T50/L50)*100</f>
        <v>83.00055820344369</v>
      </c>
    </row>
    <row r="51" spans="1:24" s="340" customFormat="1" ht="41.25" customHeight="1">
      <c r="A51" s="338" t="s">
        <v>368</v>
      </c>
      <c r="B51" s="331" t="s">
        <v>116</v>
      </c>
      <c r="C51" s="369">
        <v>10</v>
      </c>
      <c r="D51" s="370" t="s">
        <v>331</v>
      </c>
      <c r="E51" s="322">
        <f>SUM(F51:H51)</f>
        <v>1800</v>
      </c>
      <c r="F51" s="323">
        <v>1800</v>
      </c>
      <c r="G51" s="323"/>
      <c r="H51" s="358"/>
      <c r="I51" s="394">
        <f t="shared" si="5"/>
        <v>1793.9</v>
      </c>
      <c r="J51" s="395">
        <v>1793.9</v>
      </c>
      <c r="K51" s="395"/>
      <c r="L51" s="396"/>
      <c r="M51" s="325">
        <f t="shared" si="2"/>
        <v>1396</v>
      </c>
      <c r="N51" s="395">
        <v>1396</v>
      </c>
      <c r="O51" s="395"/>
      <c r="P51" s="396"/>
      <c r="Q51" s="397">
        <f t="shared" si="6"/>
        <v>1159.8</v>
      </c>
      <c r="R51" s="395">
        <v>1159.8</v>
      </c>
      <c r="S51" s="395"/>
      <c r="T51" s="398"/>
      <c r="U51" s="325">
        <f t="shared" si="17"/>
        <v>64.65243324600033</v>
      </c>
      <c r="V51" s="326">
        <f>SUM(R51/J51)*100</f>
        <v>64.65243324600033</v>
      </c>
      <c r="W51" s="326"/>
      <c r="X51" s="337"/>
    </row>
    <row r="52" spans="1:24" s="340" customFormat="1" ht="41.25" customHeight="1">
      <c r="A52" s="338" t="s">
        <v>117</v>
      </c>
      <c r="B52" s="331" t="s">
        <v>118</v>
      </c>
      <c r="C52" s="369">
        <v>10</v>
      </c>
      <c r="D52" s="370" t="s">
        <v>333</v>
      </c>
      <c r="E52" s="322">
        <f>SUM(F52:H52)</f>
        <v>3971.2000000000003</v>
      </c>
      <c r="F52" s="323">
        <v>1799.4</v>
      </c>
      <c r="G52" s="323"/>
      <c r="H52" s="358">
        <v>2171.8</v>
      </c>
      <c r="I52" s="394">
        <f t="shared" si="5"/>
        <v>3449.3999999999996</v>
      </c>
      <c r="J52" s="395">
        <v>1709.1</v>
      </c>
      <c r="K52" s="395"/>
      <c r="L52" s="396">
        <v>1740.3</v>
      </c>
      <c r="M52" s="325">
        <f t="shared" si="2"/>
        <v>4010</v>
      </c>
      <c r="N52" s="395">
        <v>1414.4</v>
      </c>
      <c r="O52" s="395"/>
      <c r="P52" s="396">
        <v>2595.6</v>
      </c>
      <c r="Q52" s="397">
        <f t="shared" si="6"/>
        <v>3322</v>
      </c>
      <c r="R52" s="395">
        <v>1389</v>
      </c>
      <c r="S52" s="395"/>
      <c r="T52" s="398">
        <v>1933</v>
      </c>
      <c r="U52" s="325">
        <f t="shared" si="17"/>
        <v>96.30660404708065</v>
      </c>
      <c r="V52" s="326">
        <f>SUM(R52/J52)*100</f>
        <v>81.27084430401966</v>
      </c>
      <c r="W52" s="326"/>
      <c r="X52" s="337">
        <f>SUM(T52/L52)*100</f>
        <v>111.07280353961961</v>
      </c>
    </row>
    <row r="53" spans="1:24" s="340" customFormat="1" ht="41.25" customHeight="1">
      <c r="A53" s="338" t="s">
        <v>119</v>
      </c>
      <c r="B53" s="331" t="s">
        <v>120</v>
      </c>
      <c r="C53" s="369">
        <v>10</v>
      </c>
      <c r="D53" s="370" t="s">
        <v>335</v>
      </c>
      <c r="E53" s="322">
        <f>SUM(F53:H53)</f>
        <v>21639.1</v>
      </c>
      <c r="F53" s="323"/>
      <c r="G53" s="323">
        <v>21050.5</v>
      </c>
      <c r="H53" s="358">
        <v>588.6</v>
      </c>
      <c r="I53" s="394">
        <f t="shared" si="5"/>
        <v>5412.400000000001</v>
      </c>
      <c r="J53" s="395"/>
      <c r="K53" s="395">
        <v>4823.8</v>
      </c>
      <c r="L53" s="396">
        <v>588.6</v>
      </c>
      <c r="M53" s="325">
        <f t="shared" si="2"/>
        <v>34011.5</v>
      </c>
      <c r="N53" s="395">
        <v>358</v>
      </c>
      <c r="O53" s="395">
        <v>33653.5</v>
      </c>
      <c r="P53" s="396"/>
      <c r="Q53" s="397">
        <f t="shared" si="6"/>
        <v>17080.5</v>
      </c>
      <c r="R53" s="395">
        <v>358</v>
      </c>
      <c r="S53" s="395">
        <v>16722.5</v>
      </c>
      <c r="T53" s="398"/>
      <c r="U53" s="325">
        <f t="shared" si="17"/>
        <v>315.5808883305003</v>
      </c>
      <c r="V53" s="326"/>
      <c r="W53" s="326">
        <f>SUM(S53/K53)*100</f>
        <v>346.6665284630374</v>
      </c>
      <c r="X53" s="337"/>
    </row>
    <row r="54" spans="1:24" ht="41.25" customHeight="1">
      <c r="A54" s="338" t="s">
        <v>369</v>
      </c>
      <c r="B54" s="331" t="s">
        <v>130</v>
      </c>
      <c r="C54" s="369">
        <v>10</v>
      </c>
      <c r="D54" s="370" t="s">
        <v>337</v>
      </c>
      <c r="E54" s="322">
        <f>SUM(F54:H54)</f>
        <v>34122.4</v>
      </c>
      <c r="F54" s="323"/>
      <c r="G54" s="323">
        <v>34122.4</v>
      </c>
      <c r="H54" s="358"/>
      <c r="I54" s="394">
        <f t="shared" si="5"/>
        <v>28670.1</v>
      </c>
      <c r="J54" s="395"/>
      <c r="K54" s="395">
        <v>28670.1</v>
      </c>
      <c r="L54" s="396"/>
      <c r="M54" s="325">
        <f t="shared" si="2"/>
        <v>38799</v>
      </c>
      <c r="N54" s="395"/>
      <c r="O54" s="395">
        <v>38799</v>
      </c>
      <c r="P54" s="396"/>
      <c r="Q54" s="397">
        <f t="shared" si="6"/>
        <v>33208.6</v>
      </c>
      <c r="R54" s="395"/>
      <c r="S54" s="395">
        <v>33208.6</v>
      </c>
      <c r="T54" s="398"/>
      <c r="U54" s="325">
        <f t="shared" si="17"/>
        <v>115.83008081590229</v>
      </c>
      <c r="V54" s="326"/>
      <c r="W54" s="326">
        <f>SUM(S54/K54)*100</f>
        <v>115.83008081590229</v>
      </c>
      <c r="X54" s="337"/>
    </row>
    <row r="55" spans="1:24" ht="41.25" customHeight="1" thickBot="1">
      <c r="A55" s="342" t="s">
        <v>370</v>
      </c>
      <c r="B55" s="343" t="s">
        <v>121</v>
      </c>
      <c r="C55" s="371">
        <v>10</v>
      </c>
      <c r="D55" s="372" t="s">
        <v>339</v>
      </c>
      <c r="E55" s="344">
        <f>SUM(F55:H55)</f>
        <v>4756</v>
      </c>
      <c r="F55" s="345"/>
      <c r="G55" s="345">
        <v>4756</v>
      </c>
      <c r="H55" s="361"/>
      <c r="I55" s="405">
        <f t="shared" si="5"/>
        <v>3423.7</v>
      </c>
      <c r="J55" s="406"/>
      <c r="K55" s="406">
        <v>3423.7</v>
      </c>
      <c r="L55" s="407"/>
      <c r="M55" s="408">
        <f t="shared" si="2"/>
        <v>5027.3</v>
      </c>
      <c r="N55" s="406"/>
      <c r="O55" s="406">
        <v>5027.3</v>
      </c>
      <c r="P55" s="407"/>
      <c r="Q55" s="409">
        <f t="shared" si="6"/>
        <v>4599.6</v>
      </c>
      <c r="R55" s="406"/>
      <c r="S55" s="406">
        <v>4599.6</v>
      </c>
      <c r="T55" s="410"/>
      <c r="U55" s="346">
        <f t="shared" si="17"/>
        <v>134.34588310891726</v>
      </c>
      <c r="V55" s="347"/>
      <c r="W55" s="347">
        <f>SUM(S55/K55)*100</f>
        <v>134.34588310891726</v>
      </c>
      <c r="X55" s="348"/>
    </row>
    <row r="56" spans="1:24" s="340" customFormat="1" ht="48" customHeight="1" thickBot="1">
      <c r="A56" s="349"/>
      <c r="B56" s="350" t="s">
        <v>371</v>
      </c>
      <c r="C56" s="33"/>
      <c r="D56" s="373"/>
      <c r="E56" s="416">
        <f aca="true" t="shared" si="19" ref="E56:L56">SUM(E10+E19+E22+E28+E32+E39+E44+E50)</f>
        <v>1668783.5</v>
      </c>
      <c r="F56" s="417">
        <f t="shared" si="19"/>
        <v>981030.7999999999</v>
      </c>
      <c r="G56" s="417">
        <f t="shared" si="19"/>
        <v>577498.9</v>
      </c>
      <c r="H56" s="418">
        <f t="shared" si="19"/>
        <v>110253.8</v>
      </c>
      <c r="I56" s="411">
        <f t="shared" si="19"/>
        <v>1342488.2999999998</v>
      </c>
      <c r="J56" s="412">
        <f t="shared" si="19"/>
        <v>848872.6</v>
      </c>
      <c r="K56" s="412">
        <f t="shared" si="19"/>
        <v>444583.1</v>
      </c>
      <c r="L56" s="413">
        <f t="shared" si="19"/>
        <v>49032.6</v>
      </c>
      <c r="M56" s="411">
        <f>SUM(N56:P56)</f>
        <v>1748938.1999999997</v>
      </c>
      <c r="N56" s="412">
        <f aca="true" t="shared" si="20" ref="N56:T56">SUM(N10+N19+N22+N28+N32+N39+N44+N50)</f>
        <v>955906.7999999999</v>
      </c>
      <c r="O56" s="412">
        <f t="shared" si="20"/>
        <v>720656.5</v>
      </c>
      <c r="P56" s="413">
        <f t="shared" si="20"/>
        <v>72374.9</v>
      </c>
      <c r="Q56" s="414">
        <f t="shared" si="20"/>
        <v>1359185.6</v>
      </c>
      <c r="R56" s="412">
        <f t="shared" si="20"/>
        <v>832346.9000000001</v>
      </c>
      <c r="S56" s="412">
        <f t="shared" si="20"/>
        <v>479726.60000000003</v>
      </c>
      <c r="T56" s="415">
        <f t="shared" si="20"/>
        <v>47112.100000000006</v>
      </c>
      <c r="U56" s="351">
        <f>SUM(Q56/I56)*100</f>
        <v>101.24375758060613</v>
      </c>
      <c r="V56" s="352">
        <f>SUM(R56/J56)*100</f>
        <v>98.05321787980907</v>
      </c>
      <c r="W56" s="352">
        <f>SUM(S56/K56)*100</f>
        <v>107.90482139334583</v>
      </c>
      <c r="X56" s="353">
        <f>SUM(T56/L56)*100</f>
        <v>96.08321810387378</v>
      </c>
    </row>
    <row r="57" spans="1:41" s="355" customFormat="1" ht="16.5" customHeight="1">
      <c r="A57" s="354"/>
      <c r="C57" s="354"/>
      <c r="D57" s="354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</row>
    <row r="58" spans="1:41" s="355" customFormat="1" ht="14.25" customHeight="1">
      <c r="A58" s="354"/>
      <c r="C58" s="354"/>
      <c r="D58" s="354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</row>
    <row r="59" ht="20.25">
      <c r="B59" s="299" t="s">
        <v>372</v>
      </c>
    </row>
    <row r="60" ht="20.25">
      <c r="B60" s="299" t="s">
        <v>373</v>
      </c>
    </row>
  </sheetData>
  <sheetProtection/>
  <mergeCells count="18">
    <mergeCell ref="I8:I9"/>
    <mergeCell ref="J8:L8"/>
    <mergeCell ref="M8:M9"/>
    <mergeCell ref="N8:P8"/>
    <mergeCell ref="W4:X4"/>
    <mergeCell ref="B4:S4"/>
    <mergeCell ref="A7:A9"/>
    <mergeCell ref="B7:B9"/>
    <mergeCell ref="C7:C9"/>
    <mergeCell ref="D7:D9"/>
    <mergeCell ref="E7:L7"/>
    <mergeCell ref="M7:T7"/>
    <mergeCell ref="E8:E9"/>
    <mergeCell ref="F8:H8"/>
    <mergeCell ref="U7:U9"/>
    <mergeCell ref="V7:X8"/>
    <mergeCell ref="Q8:Q9"/>
    <mergeCell ref="R8:T8"/>
  </mergeCells>
  <printOptions/>
  <pageMargins left="0.85" right="0.15748031496062992" top="0.07874015748031496" bottom="0" header="0.2362204724409449" footer="0.1968503937007874"/>
  <pageSetup horizontalDpi="600" verticalDpi="600" orientation="landscape" paperSize="8" scale="42" r:id="rId1"/>
  <rowBreaks count="1" manualBreakCount="1">
    <brk id="49" max="23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610"/>
  <sheetViews>
    <sheetView view="pageBreakPreview" zoomScale="60" zoomScaleNormal="59" zoomScalePageLayoutView="0" workbookViewId="0" topLeftCell="A1">
      <pane xSplit="4" ySplit="5" topLeftCell="E26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4" sqref="A264:IV264"/>
    </sheetView>
  </sheetViews>
  <sheetFormatPr defaultColWidth="9.00390625" defaultRowHeight="12.75"/>
  <cols>
    <col min="1" max="1" width="4.875" style="34" customWidth="1"/>
    <col min="2" max="2" width="77.625" style="2" customWidth="1"/>
    <col min="3" max="3" width="4.875" style="269" customWidth="1"/>
    <col min="4" max="4" width="5.00390625" style="269" customWidth="1"/>
    <col min="5" max="5" width="16.25390625" style="18" customWidth="1"/>
    <col min="6" max="6" width="16.875" style="11" customWidth="1"/>
    <col min="7" max="7" width="15.25390625" style="2" customWidth="1"/>
    <col min="8" max="8" width="15.375" style="2" customWidth="1"/>
    <col min="9" max="9" width="15.625" style="2" customWidth="1"/>
    <col min="10" max="10" width="16.25390625" style="2" customWidth="1"/>
    <col min="11" max="11" width="17.25390625" style="2" customWidth="1"/>
    <col min="12" max="12" width="16.375" style="2" customWidth="1"/>
    <col min="13" max="13" width="15.25390625" style="2" customWidth="1"/>
    <col min="14" max="14" width="15.625" style="2" customWidth="1"/>
    <col min="15" max="15" width="12.875" style="2" customWidth="1"/>
    <col min="16" max="16" width="13.875" style="2" customWidth="1"/>
    <col min="17" max="17" width="11.375" style="2" customWidth="1"/>
    <col min="18" max="18" width="13.375" style="2" customWidth="1"/>
    <col min="19" max="19" width="12.125" style="2" customWidth="1"/>
    <col min="20" max="20" width="12.75390625" style="2" customWidth="1"/>
    <col min="21" max="21" width="13.625" style="2" customWidth="1"/>
    <col min="22" max="16384" width="9.125" style="2" customWidth="1"/>
  </cols>
  <sheetData>
    <row r="1" spans="1:9" s="10" customFormat="1" ht="32.25" customHeight="1">
      <c r="A1" s="22"/>
      <c r="B1" s="234" t="s">
        <v>292</v>
      </c>
      <c r="C1" s="235"/>
      <c r="D1" s="235"/>
      <c r="E1" s="234"/>
      <c r="F1" s="234"/>
      <c r="G1" s="234"/>
      <c r="H1" s="234"/>
      <c r="I1" s="234"/>
    </row>
    <row r="2" spans="1:8" s="1" customFormat="1" ht="22.5" customHeight="1" thickBot="1">
      <c r="A2" s="23"/>
      <c r="B2" s="543"/>
      <c r="C2" s="543"/>
      <c r="D2" s="543"/>
      <c r="E2" s="127"/>
      <c r="H2" s="24"/>
    </row>
    <row r="3" spans="1:21" s="25" customFormat="1" ht="18.75" customHeight="1">
      <c r="A3" s="546"/>
      <c r="B3" s="547"/>
      <c r="C3" s="544"/>
      <c r="D3" s="545"/>
      <c r="E3" s="541" t="s">
        <v>170</v>
      </c>
      <c r="F3" s="540" t="s">
        <v>0</v>
      </c>
      <c r="G3" s="525" t="s">
        <v>255</v>
      </c>
      <c r="H3" s="525"/>
      <c r="I3" s="526"/>
      <c r="J3" s="540" t="s">
        <v>293</v>
      </c>
      <c r="K3" s="525" t="s">
        <v>255</v>
      </c>
      <c r="L3" s="525"/>
      <c r="M3" s="539"/>
      <c r="N3" s="540" t="s">
        <v>294</v>
      </c>
      <c r="O3" s="525" t="s">
        <v>255</v>
      </c>
      <c r="P3" s="525"/>
      <c r="Q3" s="539"/>
      <c r="R3" s="540" t="s">
        <v>295</v>
      </c>
      <c r="S3" s="525" t="s">
        <v>255</v>
      </c>
      <c r="T3" s="525"/>
      <c r="U3" s="526"/>
    </row>
    <row r="4" spans="1:21" s="25" customFormat="1" ht="147" customHeight="1" thickBot="1">
      <c r="A4" s="528"/>
      <c r="B4" s="530"/>
      <c r="C4" s="532"/>
      <c r="D4" s="534"/>
      <c r="E4" s="542"/>
      <c r="F4" s="538"/>
      <c r="G4" s="173" t="s">
        <v>134</v>
      </c>
      <c r="H4" s="174" t="s">
        <v>135</v>
      </c>
      <c r="I4" s="175" t="s">
        <v>136</v>
      </c>
      <c r="J4" s="538"/>
      <c r="K4" s="173" t="s">
        <v>134</v>
      </c>
      <c r="L4" s="174" t="s">
        <v>135</v>
      </c>
      <c r="M4" s="176" t="s">
        <v>136</v>
      </c>
      <c r="N4" s="538"/>
      <c r="O4" s="173" t="s">
        <v>134</v>
      </c>
      <c r="P4" s="174" t="s">
        <v>135</v>
      </c>
      <c r="Q4" s="176" t="s">
        <v>136</v>
      </c>
      <c r="R4" s="538"/>
      <c r="S4" s="173" t="s">
        <v>134</v>
      </c>
      <c r="T4" s="174" t="s">
        <v>135</v>
      </c>
      <c r="U4" s="175" t="s">
        <v>136</v>
      </c>
    </row>
    <row r="5" spans="1:21" s="151" customFormat="1" ht="21.75" customHeight="1" thickBot="1">
      <c r="A5" s="150"/>
      <c r="B5" s="177">
        <v>1</v>
      </c>
      <c r="C5" s="263">
        <v>2</v>
      </c>
      <c r="D5" s="264">
        <v>3</v>
      </c>
      <c r="E5" s="179">
        <v>4</v>
      </c>
      <c r="F5" s="178">
        <v>5</v>
      </c>
      <c r="G5" s="178">
        <v>6</v>
      </c>
      <c r="H5" s="178">
        <v>7</v>
      </c>
      <c r="I5" s="180">
        <v>8</v>
      </c>
      <c r="J5" s="177">
        <v>9</v>
      </c>
      <c r="K5" s="178">
        <v>10</v>
      </c>
      <c r="L5" s="178">
        <v>11</v>
      </c>
      <c r="M5" s="180">
        <v>12</v>
      </c>
      <c r="N5" s="181">
        <v>13</v>
      </c>
      <c r="O5" s="182">
        <v>14</v>
      </c>
      <c r="P5" s="182">
        <v>15</v>
      </c>
      <c r="Q5" s="183">
        <v>16</v>
      </c>
      <c r="R5" s="184">
        <v>17</v>
      </c>
      <c r="S5" s="185">
        <v>18</v>
      </c>
      <c r="T5" s="185">
        <v>19</v>
      </c>
      <c r="U5" s="186">
        <v>20</v>
      </c>
    </row>
    <row r="6" spans="1:21" s="5" customFormat="1" ht="25.5" customHeight="1">
      <c r="A6" s="14" t="s">
        <v>256</v>
      </c>
      <c r="B6" s="272" t="s">
        <v>257</v>
      </c>
      <c r="C6" s="236" t="s">
        <v>258</v>
      </c>
      <c r="D6" s="237" t="s">
        <v>259</v>
      </c>
      <c r="E6" s="160">
        <f>SUM(E7+E9+E13+E18+E22+E24+E26+E28)</f>
        <v>235798.40000000002</v>
      </c>
      <c r="F6" s="161">
        <f>SUM(F7+F9+F13+F16+F18+F22+F24+F26+F28)</f>
        <v>238876.10000000003</v>
      </c>
      <c r="G6" s="162">
        <f>SUM(G7+G9+G13+G16+G18+G22+G24+G26+G28)</f>
        <v>225718.00000000003</v>
      </c>
      <c r="H6" s="162">
        <f>SUM(H7+H9+H13+H16+H18+H22+H24+H26+H28)</f>
        <v>13144.8</v>
      </c>
      <c r="I6" s="163">
        <f>SUM(I7+I9+I13+I16+I18+I22+I24+I26+I28)</f>
        <v>13.3</v>
      </c>
      <c r="J6" s="120">
        <f>SUM(K6:M6)</f>
        <v>139818.79999999996</v>
      </c>
      <c r="K6" s="162">
        <f>SUM(K7+K9+K13+K18+K22+K24+K26+K28)</f>
        <v>133403.19999999998</v>
      </c>
      <c r="L6" s="162">
        <f>SUM(L7+L9+L13+L18+L22+L24+L26+L28)</f>
        <v>6402.299999999999</v>
      </c>
      <c r="M6" s="164">
        <f>SUM(M7+M9+M13+M18+M22+M24+M26+M28)</f>
        <v>13.3</v>
      </c>
      <c r="N6" s="120">
        <f aca="true" t="shared" si="0" ref="N6:N12">SUM(O6:Q6)</f>
        <v>126004.6</v>
      </c>
      <c r="O6" s="162">
        <f>SUM(O7+O9+O13+O18+O22+O24+O26+O28)</f>
        <v>119715.1</v>
      </c>
      <c r="P6" s="162">
        <f>SUM(P7+P9+P13+P18+P22+P24+P26+P28)</f>
        <v>6284.2</v>
      </c>
      <c r="Q6" s="164">
        <f>SUM(Q7+Q9+Q13+Q18+Q22+Q24+Q26+Q28)</f>
        <v>5.3</v>
      </c>
      <c r="R6" s="421">
        <f>SUM(N6/J6*100)</f>
        <v>90.11992664791862</v>
      </c>
      <c r="S6" s="422">
        <f>SUM(O6/K6*100)</f>
        <v>89.7393016059585</v>
      </c>
      <c r="T6" s="422">
        <f>SUM(P6/L6*100)</f>
        <v>98.15535042094248</v>
      </c>
      <c r="U6" s="423">
        <f>SUM(Q6/M6*100)</f>
        <v>39.849624060150376</v>
      </c>
    </row>
    <row r="7" spans="1:21" s="9" customFormat="1" ht="34.5" customHeight="1">
      <c r="A7" s="14" t="s">
        <v>238</v>
      </c>
      <c r="B7" s="98" t="s">
        <v>94</v>
      </c>
      <c r="C7" s="236" t="s">
        <v>258</v>
      </c>
      <c r="D7" s="237" t="s">
        <v>261</v>
      </c>
      <c r="E7" s="99">
        <f>SUM(E8)</f>
        <v>2971</v>
      </c>
      <c r="F7" s="99">
        <f aca="true" t="shared" si="1" ref="F7:F21">SUM(G7:I7)</f>
        <v>3050.1</v>
      </c>
      <c r="G7" s="100">
        <f>SUM(G8)</f>
        <v>3050.1</v>
      </c>
      <c r="H7" s="100">
        <f>SUM(H8)</f>
        <v>0</v>
      </c>
      <c r="I7" s="101">
        <f>SUM(I8)</f>
        <v>0</v>
      </c>
      <c r="J7" s="120">
        <f aca="true" t="shared" si="2" ref="J7:J82">SUM(K7:M7)</f>
        <v>1343</v>
      </c>
      <c r="K7" s="100">
        <f>SUM(K8)</f>
        <v>1343</v>
      </c>
      <c r="L7" s="100">
        <f>SUM(L8)</f>
        <v>0</v>
      </c>
      <c r="M7" s="100">
        <f>SUM(M8)</f>
        <v>0</v>
      </c>
      <c r="N7" s="120">
        <f t="shared" si="0"/>
        <v>1171.8</v>
      </c>
      <c r="O7" s="100">
        <f>SUM(O8)</f>
        <v>1171.8</v>
      </c>
      <c r="P7" s="100">
        <f>SUM(P8)</f>
        <v>0</v>
      </c>
      <c r="Q7" s="102">
        <f>SUM(Q8)</f>
        <v>0</v>
      </c>
      <c r="R7" s="87">
        <f aca="true" t="shared" si="3" ref="R7:R51">SUM(N7/J7*100)</f>
        <v>87.2524199553239</v>
      </c>
      <c r="S7" s="211">
        <f aca="true" t="shared" si="4" ref="S7:S25">SUM(O7/K7*100)</f>
        <v>87.2524199553239</v>
      </c>
      <c r="T7" s="74"/>
      <c r="U7" s="208"/>
    </row>
    <row r="8" spans="1:21" s="26" customFormat="1" ht="22.5" customHeight="1">
      <c r="A8" s="8"/>
      <c r="B8" s="63" t="s">
        <v>260</v>
      </c>
      <c r="C8" s="238" t="s">
        <v>258</v>
      </c>
      <c r="D8" s="239" t="s">
        <v>261</v>
      </c>
      <c r="E8" s="137">
        <v>2971</v>
      </c>
      <c r="F8" s="44">
        <f t="shared" si="1"/>
        <v>3050.1</v>
      </c>
      <c r="G8" s="59">
        <v>3050.1</v>
      </c>
      <c r="H8" s="59"/>
      <c r="I8" s="60"/>
      <c r="J8" s="113">
        <f t="shared" si="2"/>
        <v>1343</v>
      </c>
      <c r="K8" s="59">
        <v>1343</v>
      </c>
      <c r="L8" s="59"/>
      <c r="M8" s="93"/>
      <c r="N8" s="113">
        <f t="shared" si="0"/>
        <v>1171.8</v>
      </c>
      <c r="O8" s="59">
        <v>1171.8</v>
      </c>
      <c r="P8" s="59"/>
      <c r="Q8" s="93"/>
      <c r="R8" s="88">
        <f t="shared" si="3"/>
        <v>87.2524199553239</v>
      </c>
      <c r="S8" s="74">
        <f t="shared" si="4"/>
        <v>87.2524199553239</v>
      </c>
      <c r="T8" s="74"/>
      <c r="U8" s="208"/>
    </row>
    <row r="9" spans="1:21" s="26" customFormat="1" ht="36" customHeight="1">
      <c r="A9" s="8" t="s">
        <v>239</v>
      </c>
      <c r="B9" s="95" t="s">
        <v>95</v>
      </c>
      <c r="C9" s="240" t="s">
        <v>258</v>
      </c>
      <c r="D9" s="241" t="s">
        <v>263</v>
      </c>
      <c r="E9" s="143">
        <f>SUM(E10+E11+E12)</f>
        <v>14023.9</v>
      </c>
      <c r="F9" s="96">
        <f t="shared" si="1"/>
        <v>13436.6</v>
      </c>
      <c r="G9" s="57">
        <f>SUM(G10+G11+G12)</f>
        <v>13436.6</v>
      </c>
      <c r="H9" s="57">
        <f>SUM(H10+H11+H12)</f>
        <v>0</v>
      </c>
      <c r="I9" s="58">
        <f>SUM(I10+I11+I12)</f>
        <v>0</v>
      </c>
      <c r="J9" s="120">
        <f t="shared" si="2"/>
        <v>7246</v>
      </c>
      <c r="K9" s="165">
        <f>SUM(K10:K12)</f>
        <v>7246</v>
      </c>
      <c r="L9" s="97">
        <f>SUM(L10:L12)</f>
        <v>0</v>
      </c>
      <c r="M9" s="141">
        <f>SUM(M10:M12)</f>
        <v>0</v>
      </c>
      <c r="N9" s="120">
        <f t="shared" si="0"/>
        <v>5720.7</v>
      </c>
      <c r="O9" s="165">
        <f>SUM(O10:O12)</f>
        <v>5720.7</v>
      </c>
      <c r="P9" s="97">
        <f>SUM(P10:P12)</f>
        <v>0</v>
      </c>
      <c r="Q9" s="141">
        <f>SUM(Q10:Q12)</f>
        <v>0</v>
      </c>
      <c r="R9" s="87">
        <f t="shared" si="3"/>
        <v>78.94976538780017</v>
      </c>
      <c r="S9" s="211">
        <f t="shared" si="4"/>
        <v>78.94976538780017</v>
      </c>
      <c r="T9" s="74"/>
      <c r="U9" s="208"/>
    </row>
    <row r="10" spans="1:21" s="26" customFormat="1" ht="23.25" customHeight="1">
      <c r="A10" s="4"/>
      <c r="B10" s="63" t="s">
        <v>262</v>
      </c>
      <c r="C10" s="238" t="s">
        <v>258</v>
      </c>
      <c r="D10" s="239" t="s">
        <v>263</v>
      </c>
      <c r="E10" s="137">
        <v>2755</v>
      </c>
      <c r="F10" s="44">
        <f t="shared" si="1"/>
        <v>2828.5</v>
      </c>
      <c r="G10" s="61">
        <v>2828.5</v>
      </c>
      <c r="H10" s="59"/>
      <c r="I10" s="60"/>
      <c r="J10" s="113">
        <f t="shared" si="2"/>
        <v>1738</v>
      </c>
      <c r="K10" s="59">
        <v>1738</v>
      </c>
      <c r="L10" s="59"/>
      <c r="M10" s="93"/>
      <c r="N10" s="113">
        <f t="shared" si="0"/>
        <v>1496.6</v>
      </c>
      <c r="O10" s="61">
        <v>1496.6</v>
      </c>
      <c r="P10" s="61"/>
      <c r="Q10" s="219"/>
      <c r="R10" s="88">
        <f t="shared" si="3"/>
        <v>86.11047180667434</v>
      </c>
      <c r="S10" s="74">
        <f t="shared" si="4"/>
        <v>86.11047180667434</v>
      </c>
      <c r="T10" s="74"/>
      <c r="U10" s="208"/>
    </row>
    <row r="11" spans="1:21" s="26" customFormat="1" ht="36.75" customHeight="1">
      <c r="A11" s="4"/>
      <c r="B11" s="63" t="s">
        <v>264</v>
      </c>
      <c r="C11" s="238" t="s">
        <v>258</v>
      </c>
      <c r="D11" s="239" t="s">
        <v>263</v>
      </c>
      <c r="E11" s="137">
        <v>1378</v>
      </c>
      <c r="F11" s="44">
        <f t="shared" si="1"/>
        <v>1414.6</v>
      </c>
      <c r="G11" s="61">
        <v>1414.6</v>
      </c>
      <c r="H11" s="59"/>
      <c r="I11" s="60"/>
      <c r="J11" s="113">
        <f t="shared" si="2"/>
        <v>659</v>
      </c>
      <c r="K11" s="59">
        <v>659</v>
      </c>
      <c r="L11" s="59"/>
      <c r="M11" s="93"/>
      <c r="N11" s="113">
        <f t="shared" si="0"/>
        <v>411.2</v>
      </c>
      <c r="O11" s="61">
        <v>411.2</v>
      </c>
      <c r="P11" s="61"/>
      <c r="Q11" s="219"/>
      <c r="R11" s="88">
        <f t="shared" si="3"/>
        <v>62.39757207890744</v>
      </c>
      <c r="S11" s="74">
        <f t="shared" si="4"/>
        <v>62.39757207890744</v>
      </c>
      <c r="T11" s="74"/>
      <c r="U11" s="208"/>
    </row>
    <row r="12" spans="1:21" s="26" customFormat="1" ht="20.25" customHeight="1">
      <c r="A12" s="4"/>
      <c r="B12" s="63" t="s">
        <v>265</v>
      </c>
      <c r="C12" s="238" t="s">
        <v>258</v>
      </c>
      <c r="D12" s="239" t="s">
        <v>263</v>
      </c>
      <c r="E12" s="137">
        <v>9890.9</v>
      </c>
      <c r="F12" s="44">
        <f t="shared" si="1"/>
        <v>9193.5</v>
      </c>
      <c r="G12" s="61">
        <v>9193.5</v>
      </c>
      <c r="H12" s="59"/>
      <c r="I12" s="60"/>
      <c r="J12" s="113">
        <f>SUM(K12:M12)</f>
        <v>4849</v>
      </c>
      <c r="K12" s="59">
        <v>4849</v>
      </c>
      <c r="L12" s="59"/>
      <c r="M12" s="93"/>
      <c r="N12" s="113">
        <f t="shared" si="0"/>
        <v>3812.9</v>
      </c>
      <c r="O12" s="224">
        <v>3812.9</v>
      </c>
      <c r="P12" s="222"/>
      <c r="Q12" s="223"/>
      <c r="R12" s="88">
        <f t="shared" si="3"/>
        <v>78.63270777479893</v>
      </c>
      <c r="S12" s="74">
        <f t="shared" si="4"/>
        <v>78.63270777479893</v>
      </c>
      <c r="T12" s="74"/>
      <c r="U12" s="208"/>
    </row>
    <row r="13" spans="1:21" s="26" customFormat="1" ht="29.25" customHeight="1">
      <c r="A13" s="8" t="s">
        <v>240</v>
      </c>
      <c r="B13" s="95" t="s">
        <v>241</v>
      </c>
      <c r="C13" s="240" t="s">
        <v>258</v>
      </c>
      <c r="D13" s="241" t="s">
        <v>267</v>
      </c>
      <c r="E13" s="143">
        <f>SUM(E14)</f>
        <v>142366</v>
      </c>
      <c r="F13" s="96">
        <f t="shared" si="1"/>
        <v>142807.3</v>
      </c>
      <c r="G13" s="57">
        <f>SUM(G14+G15)</f>
        <v>142807.3</v>
      </c>
      <c r="H13" s="57">
        <f>SUM(H14+H15)</f>
        <v>0</v>
      </c>
      <c r="I13" s="58">
        <f>SUM(I14+I15)</f>
        <v>0</v>
      </c>
      <c r="J13" s="120">
        <f t="shared" si="2"/>
        <v>84208.9</v>
      </c>
      <c r="K13" s="165">
        <f>SUM(K14)</f>
        <v>84208.9</v>
      </c>
      <c r="L13" s="97">
        <f>SUM(L14)</f>
        <v>0</v>
      </c>
      <c r="M13" s="141">
        <f>SUM(M14)</f>
        <v>0</v>
      </c>
      <c r="N13" s="120">
        <f aca="true" t="shared" si="5" ref="N13:N28">SUM(O13:Q13)</f>
        <v>77844.6</v>
      </c>
      <c r="O13" s="165">
        <f>SUM(O14)</f>
        <v>77844.6</v>
      </c>
      <c r="P13" s="97">
        <f>SUM(P14)</f>
        <v>0</v>
      </c>
      <c r="Q13" s="141">
        <f>SUM(Q14)</f>
        <v>0</v>
      </c>
      <c r="R13" s="87">
        <f t="shared" si="3"/>
        <v>92.44224779091047</v>
      </c>
      <c r="S13" s="211">
        <f t="shared" si="4"/>
        <v>92.44224779091047</v>
      </c>
      <c r="T13" s="74"/>
      <c r="U13" s="208"/>
    </row>
    <row r="14" spans="1:21" s="9" customFormat="1" ht="26.25" customHeight="1">
      <c r="A14" s="4"/>
      <c r="B14" s="63" t="s">
        <v>266</v>
      </c>
      <c r="C14" s="238" t="s">
        <v>258</v>
      </c>
      <c r="D14" s="239" t="s">
        <v>267</v>
      </c>
      <c r="E14" s="137">
        <v>142366</v>
      </c>
      <c r="F14" s="44">
        <f t="shared" si="1"/>
        <v>142807.3</v>
      </c>
      <c r="G14" s="47">
        <v>142807.3</v>
      </c>
      <c r="H14" s="47"/>
      <c r="I14" s="48"/>
      <c r="J14" s="113">
        <f t="shared" si="2"/>
        <v>84208.9</v>
      </c>
      <c r="K14" s="47">
        <v>84208.9</v>
      </c>
      <c r="L14" s="47"/>
      <c r="M14" s="77"/>
      <c r="N14" s="113">
        <f t="shared" si="5"/>
        <v>77844.6</v>
      </c>
      <c r="O14" s="47">
        <v>77844.6</v>
      </c>
      <c r="P14" s="47"/>
      <c r="Q14" s="77"/>
      <c r="R14" s="88">
        <f t="shared" si="3"/>
        <v>92.44224779091047</v>
      </c>
      <c r="S14" s="74">
        <f t="shared" si="4"/>
        <v>92.44224779091047</v>
      </c>
      <c r="T14" s="74"/>
      <c r="U14" s="208"/>
    </row>
    <row r="15" spans="1:21" s="9" customFormat="1" ht="18" customHeight="1" hidden="1">
      <c r="A15" s="4"/>
      <c r="B15" s="63" t="s">
        <v>268</v>
      </c>
      <c r="C15" s="238" t="s">
        <v>258</v>
      </c>
      <c r="D15" s="239" t="s">
        <v>267</v>
      </c>
      <c r="E15" s="137"/>
      <c r="F15" s="44">
        <f t="shared" si="1"/>
        <v>0</v>
      </c>
      <c r="G15" s="59"/>
      <c r="H15" s="47"/>
      <c r="I15" s="48"/>
      <c r="J15" s="113" t="e">
        <f t="shared" si="2"/>
        <v>#REF!</v>
      </c>
      <c r="K15" s="49" t="e">
        <f>SUM(G15+#REF!+#REF!+#REF!+#REF!)</f>
        <v>#REF!</v>
      </c>
      <c r="L15" s="49" t="e">
        <f>SUM(H15+#REF!+#REF!+#REF!)</f>
        <v>#REF!</v>
      </c>
      <c r="M15" s="79" t="e">
        <f>SUM(I15+#REF!)</f>
        <v>#REF!</v>
      </c>
      <c r="N15" s="113" t="e">
        <f t="shared" si="5"/>
        <v>#REF!</v>
      </c>
      <c r="O15" s="49" t="e">
        <f>SUM(K15+#REF!+#REF!+#REF!+#REF!)</f>
        <v>#REF!</v>
      </c>
      <c r="P15" s="49" t="e">
        <f>SUM(L15+#REF!+#REF!+#REF!)</f>
        <v>#REF!</v>
      </c>
      <c r="Q15" s="79" t="e">
        <f>SUM(M15+#REF!)</f>
        <v>#REF!</v>
      </c>
      <c r="R15" s="88" t="e">
        <f t="shared" si="3"/>
        <v>#REF!</v>
      </c>
      <c r="S15" s="74" t="e">
        <f t="shared" si="4"/>
        <v>#REF!</v>
      </c>
      <c r="T15" s="74"/>
      <c r="U15" s="208"/>
    </row>
    <row r="16" spans="1:21" s="9" customFormat="1" ht="21" customHeight="1" hidden="1">
      <c r="A16" s="8" t="s">
        <v>242</v>
      </c>
      <c r="B16" s="64" t="s">
        <v>138</v>
      </c>
      <c r="C16" s="240" t="s">
        <v>258</v>
      </c>
      <c r="D16" s="241" t="s">
        <v>269</v>
      </c>
      <c r="E16" s="129"/>
      <c r="F16" s="44">
        <f t="shared" si="1"/>
        <v>0</v>
      </c>
      <c r="G16" s="51">
        <f>SUM(G17)</f>
        <v>0</v>
      </c>
      <c r="H16" s="51">
        <f>SUM(H17)</f>
        <v>0</v>
      </c>
      <c r="I16" s="52">
        <f>SUM(I17)</f>
        <v>0</v>
      </c>
      <c r="J16" s="116" t="e">
        <f t="shared" si="2"/>
        <v>#REF!</v>
      </c>
      <c r="K16" s="45" t="e">
        <f>SUM(G16+#REF!+#REF!+#REF!+#REF!)</f>
        <v>#REF!</v>
      </c>
      <c r="L16" s="45" t="e">
        <f>SUM(H16+#REF!+#REF!+#REF!)</f>
        <v>#REF!</v>
      </c>
      <c r="M16" s="84" t="e">
        <f>SUM(I16+#REF!)</f>
        <v>#REF!</v>
      </c>
      <c r="N16" s="116" t="e">
        <f t="shared" si="5"/>
        <v>#REF!</v>
      </c>
      <c r="O16" s="45" t="e">
        <f>SUM(K16+#REF!+#REF!+#REF!+#REF!)</f>
        <v>#REF!</v>
      </c>
      <c r="P16" s="45" t="e">
        <f>SUM(L16+#REF!+#REF!+#REF!)</f>
        <v>#REF!</v>
      </c>
      <c r="Q16" s="84" t="e">
        <f>SUM(M16+#REF!)</f>
        <v>#REF!</v>
      </c>
      <c r="R16" s="88" t="e">
        <f t="shared" si="3"/>
        <v>#REF!</v>
      </c>
      <c r="S16" s="74" t="e">
        <f t="shared" si="4"/>
        <v>#REF!</v>
      </c>
      <c r="T16" s="74"/>
      <c r="U16" s="208"/>
    </row>
    <row r="17" spans="1:21" s="9" customFormat="1" ht="53.25" customHeight="1" hidden="1">
      <c r="A17" s="4"/>
      <c r="B17" s="63" t="s">
        <v>204</v>
      </c>
      <c r="C17" s="238" t="s">
        <v>258</v>
      </c>
      <c r="D17" s="239" t="s">
        <v>269</v>
      </c>
      <c r="E17" s="137"/>
      <c r="F17" s="44">
        <f t="shared" si="1"/>
        <v>0</v>
      </c>
      <c r="G17" s="59"/>
      <c r="H17" s="47"/>
      <c r="I17" s="48"/>
      <c r="J17" s="113" t="e">
        <f t="shared" si="2"/>
        <v>#REF!</v>
      </c>
      <c r="K17" s="49" t="e">
        <f>SUM(G17+#REF!+#REF!+#REF!+#REF!)</f>
        <v>#REF!</v>
      </c>
      <c r="L17" s="49" t="e">
        <f>SUM(H17+#REF!+#REF!+#REF!)</f>
        <v>#REF!</v>
      </c>
      <c r="M17" s="79" t="e">
        <f>SUM(I17+#REF!)</f>
        <v>#REF!</v>
      </c>
      <c r="N17" s="113" t="e">
        <f t="shared" si="5"/>
        <v>#REF!</v>
      </c>
      <c r="O17" s="49" t="e">
        <f>SUM(K17+#REF!+#REF!+#REF!+#REF!)</f>
        <v>#REF!</v>
      </c>
      <c r="P17" s="49" t="e">
        <f>SUM(L17+#REF!+#REF!+#REF!)</f>
        <v>#REF!</v>
      </c>
      <c r="Q17" s="79" t="e">
        <f>SUM(M17+#REF!)</f>
        <v>#REF!</v>
      </c>
      <c r="R17" s="88" t="e">
        <f t="shared" si="3"/>
        <v>#REF!</v>
      </c>
      <c r="S17" s="74" t="e">
        <f t="shared" si="4"/>
        <v>#REF!</v>
      </c>
      <c r="T17" s="74"/>
      <c r="U17" s="208"/>
    </row>
    <row r="18" spans="1:34" s="9" customFormat="1" ht="36" customHeight="1">
      <c r="A18" s="8" t="s">
        <v>243</v>
      </c>
      <c r="B18" s="95" t="s">
        <v>244</v>
      </c>
      <c r="C18" s="240" t="s">
        <v>258</v>
      </c>
      <c r="D18" s="241" t="s">
        <v>271</v>
      </c>
      <c r="E18" s="143">
        <f>SUM(E19+E20+E21)</f>
        <v>33654.3</v>
      </c>
      <c r="F18" s="96">
        <f t="shared" si="1"/>
        <v>33148.2</v>
      </c>
      <c r="G18" s="100">
        <f>SUM(G19+G20+G21)</f>
        <v>33148.2</v>
      </c>
      <c r="H18" s="100">
        <f>SUM(H19+H20+H21)</f>
        <v>0</v>
      </c>
      <c r="I18" s="101">
        <f>SUM(I19+I20+I21)</f>
        <v>0</v>
      </c>
      <c r="J18" s="120">
        <f t="shared" si="2"/>
        <v>21737.399999999998</v>
      </c>
      <c r="K18" s="97">
        <f>SUM(K19:K21)</f>
        <v>21737.399999999998</v>
      </c>
      <c r="L18" s="97">
        <f>SUM(L19:L21)</f>
        <v>0</v>
      </c>
      <c r="M18" s="141">
        <f>SUM(M19:M21)</f>
        <v>0</v>
      </c>
      <c r="N18" s="120">
        <f t="shared" si="5"/>
        <v>17484.2</v>
      </c>
      <c r="O18" s="97">
        <f>SUM(O19:O21)</f>
        <v>17484.2</v>
      </c>
      <c r="P18" s="97">
        <f>SUM(P19:P21)</f>
        <v>0</v>
      </c>
      <c r="Q18" s="141">
        <f>SUM(Q19:Q21)</f>
        <v>0</v>
      </c>
      <c r="R18" s="87">
        <f t="shared" si="3"/>
        <v>80.43372252431294</v>
      </c>
      <c r="S18" s="211">
        <f t="shared" si="4"/>
        <v>80.43372252431294</v>
      </c>
      <c r="T18" s="74"/>
      <c r="U18" s="208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21" s="5" customFormat="1" ht="23.25" customHeight="1">
      <c r="A19" s="4"/>
      <c r="B19" s="63" t="s">
        <v>270</v>
      </c>
      <c r="C19" s="238" t="s">
        <v>258</v>
      </c>
      <c r="D19" s="239" t="s">
        <v>271</v>
      </c>
      <c r="E19" s="137">
        <v>26793</v>
      </c>
      <c r="F19" s="44">
        <f t="shared" si="1"/>
        <v>26184.4</v>
      </c>
      <c r="G19" s="47">
        <v>26184.4</v>
      </c>
      <c r="H19" s="47"/>
      <c r="I19" s="48"/>
      <c r="J19" s="113">
        <f t="shared" si="2"/>
        <v>17796.3</v>
      </c>
      <c r="K19" s="47">
        <v>17796.3</v>
      </c>
      <c r="L19" s="47"/>
      <c r="M19" s="77"/>
      <c r="N19" s="113">
        <f t="shared" si="5"/>
        <v>14980.8</v>
      </c>
      <c r="O19" s="47">
        <v>14980.8</v>
      </c>
      <c r="P19" s="47"/>
      <c r="Q19" s="77"/>
      <c r="R19" s="88">
        <f t="shared" si="3"/>
        <v>84.17929569629642</v>
      </c>
      <c r="S19" s="74">
        <f t="shared" si="4"/>
        <v>84.17929569629642</v>
      </c>
      <c r="T19" s="74"/>
      <c r="U19" s="208"/>
    </row>
    <row r="20" spans="1:21" s="5" customFormat="1" ht="21" customHeight="1">
      <c r="A20" s="4"/>
      <c r="B20" s="63" t="s">
        <v>272</v>
      </c>
      <c r="C20" s="238" t="s">
        <v>258</v>
      </c>
      <c r="D20" s="239" t="s">
        <v>271</v>
      </c>
      <c r="E20" s="137">
        <v>4252.3</v>
      </c>
      <c r="F20" s="44">
        <f t="shared" si="1"/>
        <v>4285.3</v>
      </c>
      <c r="G20" s="47">
        <v>4285.3</v>
      </c>
      <c r="H20" s="47"/>
      <c r="I20" s="48"/>
      <c r="J20" s="113">
        <f t="shared" si="2"/>
        <v>2513.1</v>
      </c>
      <c r="K20" s="47">
        <v>2513.1</v>
      </c>
      <c r="L20" s="47"/>
      <c r="M20" s="77"/>
      <c r="N20" s="113">
        <f t="shared" si="5"/>
        <v>1877.2</v>
      </c>
      <c r="O20" s="47">
        <v>1877.2</v>
      </c>
      <c r="P20" s="47"/>
      <c r="Q20" s="77"/>
      <c r="R20" s="88">
        <f t="shared" si="3"/>
        <v>74.696589869086</v>
      </c>
      <c r="S20" s="74">
        <f t="shared" si="4"/>
        <v>74.696589869086</v>
      </c>
      <c r="T20" s="74"/>
      <c r="U20" s="208"/>
    </row>
    <row r="21" spans="1:21" s="5" customFormat="1" ht="34.5" customHeight="1">
      <c r="A21" s="4"/>
      <c r="B21" s="63" t="s">
        <v>273</v>
      </c>
      <c r="C21" s="238" t="s">
        <v>258</v>
      </c>
      <c r="D21" s="239" t="s">
        <v>271</v>
      </c>
      <c r="E21" s="137">
        <v>2609</v>
      </c>
      <c r="F21" s="44">
        <f t="shared" si="1"/>
        <v>2678.5</v>
      </c>
      <c r="G21" s="47">
        <v>2678.5</v>
      </c>
      <c r="H21" s="47"/>
      <c r="I21" s="48"/>
      <c r="J21" s="113">
        <f t="shared" si="2"/>
        <v>1428</v>
      </c>
      <c r="K21" s="47">
        <v>1428</v>
      </c>
      <c r="L21" s="47"/>
      <c r="M21" s="77"/>
      <c r="N21" s="113">
        <f t="shared" si="5"/>
        <v>626.2</v>
      </c>
      <c r="O21" s="47">
        <v>626.2</v>
      </c>
      <c r="P21" s="47"/>
      <c r="Q21" s="77"/>
      <c r="R21" s="88">
        <f t="shared" si="3"/>
        <v>43.8515406162465</v>
      </c>
      <c r="S21" s="74">
        <f t="shared" si="4"/>
        <v>43.8515406162465</v>
      </c>
      <c r="T21" s="74"/>
      <c r="U21" s="208"/>
    </row>
    <row r="22" spans="1:21" s="9" customFormat="1" ht="25.5" customHeight="1">
      <c r="A22" s="8" t="s">
        <v>245</v>
      </c>
      <c r="B22" s="95" t="s">
        <v>180</v>
      </c>
      <c r="C22" s="240" t="s">
        <v>258</v>
      </c>
      <c r="D22" s="241" t="s">
        <v>25</v>
      </c>
      <c r="E22" s="136">
        <v>0</v>
      </c>
      <c r="F22" s="99">
        <f>SUM(F23)</f>
        <v>4356</v>
      </c>
      <c r="G22" s="100">
        <f>SUM(G23)</f>
        <v>4356</v>
      </c>
      <c r="H22" s="100">
        <f>SUM(H23)</f>
        <v>0</v>
      </c>
      <c r="I22" s="101">
        <f>SUM(I23)</f>
        <v>0</v>
      </c>
      <c r="J22" s="120">
        <f t="shared" si="2"/>
        <v>4356</v>
      </c>
      <c r="K22" s="100">
        <f>SUM(K23)</f>
        <v>4356</v>
      </c>
      <c r="L22" s="100">
        <f>SUM(L23)</f>
        <v>0</v>
      </c>
      <c r="M22" s="102">
        <f>SUM(M23)</f>
        <v>0</v>
      </c>
      <c r="N22" s="120">
        <f t="shared" si="5"/>
        <v>4356</v>
      </c>
      <c r="O22" s="100">
        <f>SUM(O23)</f>
        <v>4356</v>
      </c>
      <c r="P22" s="100">
        <f>SUM(P23)</f>
        <v>0</v>
      </c>
      <c r="Q22" s="102">
        <f>SUM(Q23)</f>
        <v>0</v>
      </c>
      <c r="R22" s="87">
        <f t="shared" si="3"/>
        <v>100</v>
      </c>
      <c r="S22" s="211">
        <f t="shared" si="4"/>
        <v>100</v>
      </c>
      <c r="T22" s="211">
        <v>0</v>
      </c>
      <c r="U22" s="291">
        <v>0</v>
      </c>
    </row>
    <row r="23" spans="1:21" s="5" customFormat="1" ht="17.25" customHeight="1">
      <c r="A23" s="4"/>
      <c r="B23" s="63" t="s">
        <v>156</v>
      </c>
      <c r="C23" s="238" t="s">
        <v>258</v>
      </c>
      <c r="D23" s="239" t="s">
        <v>25</v>
      </c>
      <c r="E23" s="137">
        <v>0</v>
      </c>
      <c r="F23" s="70">
        <f>SUM(G23:I23)</f>
        <v>4356</v>
      </c>
      <c r="G23" s="47">
        <v>4356</v>
      </c>
      <c r="H23" s="47"/>
      <c r="I23" s="48"/>
      <c r="J23" s="113">
        <f t="shared" si="2"/>
        <v>4356</v>
      </c>
      <c r="K23" s="49">
        <v>4356</v>
      </c>
      <c r="L23" s="49"/>
      <c r="M23" s="114"/>
      <c r="N23" s="113">
        <f t="shared" si="5"/>
        <v>4356</v>
      </c>
      <c r="O23" s="49">
        <v>4356</v>
      </c>
      <c r="P23" s="49"/>
      <c r="Q23" s="114"/>
      <c r="R23" s="88">
        <f t="shared" si="3"/>
        <v>100</v>
      </c>
      <c r="S23" s="74">
        <f t="shared" si="4"/>
        <v>100</v>
      </c>
      <c r="T23" s="74"/>
      <c r="U23" s="208"/>
    </row>
    <row r="24" spans="1:21" s="9" customFormat="1" ht="27" customHeight="1">
      <c r="A24" s="8" t="s">
        <v>245</v>
      </c>
      <c r="B24" s="95" t="s">
        <v>97</v>
      </c>
      <c r="C24" s="240" t="s">
        <v>258</v>
      </c>
      <c r="D24" s="241" t="s">
        <v>2</v>
      </c>
      <c r="E24" s="143">
        <f>SUM(E25)</f>
        <v>1630</v>
      </c>
      <c r="F24" s="96">
        <f>SUM(G24:I24)</f>
        <v>1630</v>
      </c>
      <c r="G24" s="100">
        <f>SUM(G25)</f>
        <v>1630</v>
      </c>
      <c r="H24" s="100">
        <f>SUM(H25)</f>
        <v>0</v>
      </c>
      <c r="I24" s="101">
        <f>SUM(I25)</f>
        <v>0</v>
      </c>
      <c r="J24" s="120">
        <f t="shared" si="2"/>
        <v>402.8</v>
      </c>
      <c r="K24" s="100">
        <f>SUM(K25)</f>
        <v>402.8</v>
      </c>
      <c r="L24" s="100">
        <f>SUM(L25)</f>
        <v>0</v>
      </c>
      <c r="M24" s="102">
        <f>SUM(M25)</f>
        <v>0</v>
      </c>
      <c r="N24" s="120">
        <f t="shared" si="5"/>
        <v>402.8</v>
      </c>
      <c r="O24" s="100">
        <f>SUM(O25)</f>
        <v>402.8</v>
      </c>
      <c r="P24" s="100">
        <f>SUM(P25)</f>
        <v>0</v>
      </c>
      <c r="Q24" s="102">
        <f>SUM(Q25)</f>
        <v>0</v>
      </c>
      <c r="R24" s="87">
        <f t="shared" si="3"/>
        <v>100</v>
      </c>
      <c r="S24" s="211">
        <f t="shared" si="4"/>
        <v>100</v>
      </c>
      <c r="T24" s="211">
        <v>0</v>
      </c>
      <c r="U24" s="291">
        <v>0</v>
      </c>
    </row>
    <row r="25" spans="1:21" s="5" customFormat="1" ht="26.25" customHeight="1">
      <c r="A25" s="4"/>
      <c r="B25" s="63" t="s">
        <v>1</v>
      </c>
      <c r="C25" s="238" t="s">
        <v>258</v>
      </c>
      <c r="D25" s="239" t="s">
        <v>2</v>
      </c>
      <c r="E25" s="137">
        <v>1630</v>
      </c>
      <c r="F25" s="44">
        <f>SUM(G25:I25)</f>
        <v>1630</v>
      </c>
      <c r="G25" s="47">
        <v>1630</v>
      </c>
      <c r="H25" s="47"/>
      <c r="I25" s="48"/>
      <c r="J25" s="113">
        <f t="shared" si="2"/>
        <v>402.8</v>
      </c>
      <c r="K25" s="47">
        <v>402.8</v>
      </c>
      <c r="L25" s="47"/>
      <c r="M25" s="77"/>
      <c r="N25" s="113">
        <f t="shared" si="5"/>
        <v>402.8</v>
      </c>
      <c r="O25" s="47">
        <v>402.8</v>
      </c>
      <c r="P25" s="47"/>
      <c r="Q25" s="77"/>
      <c r="R25" s="88">
        <f t="shared" si="3"/>
        <v>100</v>
      </c>
      <c r="S25" s="74">
        <f t="shared" si="4"/>
        <v>100</v>
      </c>
      <c r="T25" s="74"/>
      <c r="U25" s="208"/>
    </row>
    <row r="26" spans="1:21" s="9" customFormat="1" ht="26.25" customHeight="1">
      <c r="A26" s="8" t="s">
        <v>246</v>
      </c>
      <c r="B26" s="95" t="s">
        <v>98</v>
      </c>
      <c r="C26" s="240" t="s">
        <v>258</v>
      </c>
      <c r="D26" s="241" t="s">
        <v>4</v>
      </c>
      <c r="E26" s="143">
        <f>SUM(E27)</f>
        <v>3000</v>
      </c>
      <c r="F26" s="96">
        <f>SUM(G26:I26)</f>
        <v>522.1</v>
      </c>
      <c r="G26" s="100">
        <f>SUM(G27)</f>
        <v>522.1</v>
      </c>
      <c r="H26" s="100">
        <f>SUM(H27)</f>
        <v>0</v>
      </c>
      <c r="I26" s="101">
        <f>SUM(I27)</f>
        <v>0</v>
      </c>
      <c r="J26" s="120">
        <f t="shared" si="2"/>
        <v>0</v>
      </c>
      <c r="K26" s="100">
        <f>SUM(K27)</f>
        <v>0</v>
      </c>
      <c r="L26" s="100">
        <f>SUM(L27)</f>
        <v>0</v>
      </c>
      <c r="M26" s="102">
        <f>SUM(M27)</f>
        <v>0</v>
      </c>
      <c r="N26" s="120">
        <f t="shared" si="5"/>
        <v>0</v>
      </c>
      <c r="O26" s="100">
        <f aca="true" t="shared" si="6" ref="O26:U26">SUM(O27)</f>
        <v>0</v>
      </c>
      <c r="P26" s="100">
        <f t="shared" si="6"/>
        <v>0</v>
      </c>
      <c r="Q26" s="102">
        <f t="shared" si="6"/>
        <v>0</v>
      </c>
      <c r="R26" s="99">
        <f t="shared" si="6"/>
        <v>0</v>
      </c>
      <c r="S26" s="100">
        <f t="shared" si="6"/>
        <v>0</v>
      </c>
      <c r="T26" s="100">
        <f t="shared" si="6"/>
        <v>0</v>
      </c>
      <c r="U26" s="101">
        <f t="shared" si="6"/>
        <v>0</v>
      </c>
    </row>
    <row r="27" spans="1:21" s="5" customFormat="1" ht="21.75" customHeight="1">
      <c r="A27" s="4"/>
      <c r="B27" s="63" t="s">
        <v>3</v>
      </c>
      <c r="C27" s="238" t="s">
        <v>258</v>
      </c>
      <c r="D27" s="239" t="s">
        <v>4</v>
      </c>
      <c r="E27" s="137">
        <v>3000</v>
      </c>
      <c r="F27" s="44">
        <f>SUM(G27:I27)</f>
        <v>522.1</v>
      </c>
      <c r="G27" s="47">
        <v>522.1</v>
      </c>
      <c r="H27" s="47"/>
      <c r="I27" s="48"/>
      <c r="J27" s="113">
        <f t="shared" si="2"/>
        <v>0</v>
      </c>
      <c r="K27" s="47"/>
      <c r="L27" s="47"/>
      <c r="M27" s="77"/>
      <c r="N27" s="113">
        <f t="shared" si="5"/>
        <v>0</v>
      </c>
      <c r="O27" s="47">
        <v>0</v>
      </c>
      <c r="P27" s="47"/>
      <c r="Q27" s="77"/>
      <c r="R27" s="88">
        <v>0</v>
      </c>
      <c r="S27" s="74">
        <v>0</v>
      </c>
      <c r="T27" s="74"/>
      <c r="U27" s="208"/>
    </row>
    <row r="28" spans="1:21" s="9" customFormat="1" ht="22.5" customHeight="1">
      <c r="A28" s="8" t="s">
        <v>247</v>
      </c>
      <c r="B28" s="95" t="s">
        <v>139</v>
      </c>
      <c r="C28" s="240" t="s">
        <v>258</v>
      </c>
      <c r="D28" s="241" t="s">
        <v>5</v>
      </c>
      <c r="E28" s="136">
        <f>SUM(E29+E30+E31+E32+E33+E34+E35+E36+E37)</f>
        <v>38153.200000000004</v>
      </c>
      <c r="F28" s="99">
        <f>SUM(F29+F30+F33+F34+F35+F36+F38+F39+F37+F32)</f>
        <v>39925.8</v>
      </c>
      <c r="G28" s="100">
        <f>SUM(G29+G30+G33+G34+G35+G36+G38+G39+G37+G32)</f>
        <v>26767.7</v>
      </c>
      <c r="H28" s="100">
        <f>SUM(H29+H30+H33+H34+H35+H36+H38+H39+H37+H32)</f>
        <v>13144.8</v>
      </c>
      <c r="I28" s="101">
        <f>SUM(I29+I30+I33+I34+I35+I36+I38+I39+I37+I32)</f>
        <v>13.3</v>
      </c>
      <c r="J28" s="120">
        <f t="shared" si="2"/>
        <v>20524.7</v>
      </c>
      <c r="K28" s="100">
        <f>SUM(K29:K37)</f>
        <v>14109.1</v>
      </c>
      <c r="L28" s="100">
        <f>SUM(L29:L37)</f>
        <v>6402.299999999999</v>
      </c>
      <c r="M28" s="102">
        <f>SUM(M29:M37)</f>
        <v>13.3</v>
      </c>
      <c r="N28" s="120">
        <f t="shared" si="5"/>
        <v>19024.5</v>
      </c>
      <c r="O28" s="100">
        <f>SUM(O29:O37)</f>
        <v>12735</v>
      </c>
      <c r="P28" s="100">
        <f>SUM(P29:P37)</f>
        <v>6284.2</v>
      </c>
      <c r="Q28" s="102">
        <f>SUM(Q29:Q37)</f>
        <v>5.3</v>
      </c>
      <c r="R28" s="87">
        <f t="shared" si="3"/>
        <v>92.69075796479363</v>
      </c>
      <c r="S28" s="211">
        <f>SUM(O28/K28*100)</f>
        <v>90.26089545045396</v>
      </c>
      <c r="T28" s="211">
        <f aca="true" t="shared" si="7" ref="T28:T48">SUM(P28/L28*100)</f>
        <v>98.15535042094248</v>
      </c>
      <c r="U28" s="291">
        <f>SUM(Q28/M28*100)</f>
        <v>39.849624060150376</v>
      </c>
    </row>
    <row r="29" spans="1:21" s="5" customFormat="1" ht="21.75" customHeight="1">
      <c r="A29" s="4"/>
      <c r="B29" s="63" t="s">
        <v>42</v>
      </c>
      <c r="C29" s="238" t="s">
        <v>258</v>
      </c>
      <c r="D29" s="239" t="s">
        <v>5</v>
      </c>
      <c r="E29" s="137">
        <v>23591</v>
      </c>
      <c r="F29" s="44">
        <f>SUM(G29:I29)</f>
        <v>22628.5</v>
      </c>
      <c r="G29" s="47">
        <v>22615.2</v>
      </c>
      <c r="H29" s="47"/>
      <c r="I29" s="48">
        <v>13.3</v>
      </c>
      <c r="J29" s="113">
        <f t="shared" si="2"/>
        <v>11337</v>
      </c>
      <c r="K29" s="47">
        <v>11323.7</v>
      </c>
      <c r="L29" s="47"/>
      <c r="M29" s="77">
        <v>13.3</v>
      </c>
      <c r="N29" s="194">
        <f>SUM(O29:Q29)</f>
        <v>10957.3</v>
      </c>
      <c r="O29" s="50">
        <v>10952</v>
      </c>
      <c r="P29" s="50"/>
      <c r="Q29" s="196">
        <v>5.3</v>
      </c>
      <c r="R29" s="88">
        <f t="shared" si="3"/>
        <v>96.65078945047189</v>
      </c>
      <c r="S29" s="74">
        <f>SUM(O29/K29*100)</f>
        <v>96.71750399604369</v>
      </c>
      <c r="T29" s="74"/>
      <c r="U29" s="208">
        <f>SUM(Q29/M29*100)</f>
        <v>39.849624060150376</v>
      </c>
    </row>
    <row r="30" spans="1:21" s="5" customFormat="1" ht="37.5" customHeight="1">
      <c r="A30" s="4"/>
      <c r="B30" s="63" t="s">
        <v>44</v>
      </c>
      <c r="C30" s="238" t="s">
        <v>258</v>
      </c>
      <c r="D30" s="239" t="s">
        <v>5</v>
      </c>
      <c r="E30" s="137">
        <v>1881</v>
      </c>
      <c r="F30" s="44">
        <f>SUM(G30:I30)</f>
        <v>2525</v>
      </c>
      <c r="G30" s="47">
        <v>2525</v>
      </c>
      <c r="H30" s="47"/>
      <c r="I30" s="48"/>
      <c r="J30" s="113">
        <f t="shared" si="2"/>
        <v>1522</v>
      </c>
      <c r="K30" s="47">
        <v>1522</v>
      </c>
      <c r="L30" s="47"/>
      <c r="M30" s="77"/>
      <c r="N30" s="194">
        <f aca="true" t="shared" si="8" ref="N30:N37">SUM(O30:Q30)</f>
        <v>530.5</v>
      </c>
      <c r="O30" s="50">
        <v>530.5</v>
      </c>
      <c r="P30" s="50"/>
      <c r="Q30" s="196"/>
      <c r="R30" s="88">
        <f t="shared" si="3"/>
        <v>34.855453350854134</v>
      </c>
      <c r="S30" s="74">
        <f>SUM(O30/K30*100)</f>
        <v>34.855453350854134</v>
      </c>
      <c r="T30" s="74"/>
      <c r="U30" s="208"/>
    </row>
    <row r="31" spans="1:21" s="5" customFormat="1" ht="0.75" customHeight="1" hidden="1">
      <c r="A31" s="4"/>
      <c r="B31" s="63" t="s">
        <v>143</v>
      </c>
      <c r="C31" s="238" t="s">
        <v>258</v>
      </c>
      <c r="D31" s="239" t="s">
        <v>5</v>
      </c>
      <c r="E31" s="137"/>
      <c r="F31" s="44"/>
      <c r="G31" s="47"/>
      <c r="H31" s="47"/>
      <c r="I31" s="48"/>
      <c r="J31" s="113">
        <f t="shared" si="2"/>
        <v>0</v>
      </c>
      <c r="K31" s="47"/>
      <c r="L31" s="47"/>
      <c r="M31" s="77"/>
      <c r="N31" s="194">
        <f t="shared" si="8"/>
        <v>0</v>
      </c>
      <c r="O31" s="50"/>
      <c r="P31" s="50"/>
      <c r="Q31" s="196"/>
      <c r="R31" s="88"/>
      <c r="S31" s="74"/>
      <c r="T31" s="74"/>
      <c r="U31" s="208"/>
    </row>
    <row r="32" spans="1:21" s="5" customFormat="1" ht="35.25" customHeight="1">
      <c r="A32" s="4"/>
      <c r="B32" s="63" t="s">
        <v>43</v>
      </c>
      <c r="C32" s="238" t="s">
        <v>258</v>
      </c>
      <c r="D32" s="239" t="s">
        <v>5</v>
      </c>
      <c r="E32" s="137"/>
      <c r="F32" s="44">
        <f aca="true" t="shared" si="9" ref="F32:F39">SUM(G32:I32)</f>
        <v>10.6</v>
      </c>
      <c r="G32" s="47"/>
      <c r="H32" s="47">
        <v>10.6</v>
      </c>
      <c r="I32" s="48"/>
      <c r="J32" s="113">
        <f t="shared" si="2"/>
        <v>10.6</v>
      </c>
      <c r="K32" s="47"/>
      <c r="L32" s="47">
        <v>10.6</v>
      </c>
      <c r="M32" s="77"/>
      <c r="N32" s="194">
        <f t="shared" si="8"/>
        <v>10.6</v>
      </c>
      <c r="O32" s="50"/>
      <c r="P32" s="50">
        <v>10.6</v>
      </c>
      <c r="Q32" s="196"/>
      <c r="R32" s="88">
        <v>100</v>
      </c>
      <c r="S32" s="74"/>
      <c r="T32" s="74">
        <v>100</v>
      </c>
      <c r="U32" s="208"/>
    </row>
    <row r="33" spans="1:21" s="5" customFormat="1" ht="20.25" customHeight="1">
      <c r="A33" s="4"/>
      <c r="B33" s="63" t="s">
        <v>6</v>
      </c>
      <c r="C33" s="238" t="s">
        <v>258</v>
      </c>
      <c r="D33" s="239" t="s">
        <v>5</v>
      </c>
      <c r="E33" s="137"/>
      <c r="F33" s="44">
        <f t="shared" si="9"/>
        <v>1627.5</v>
      </c>
      <c r="G33" s="47">
        <v>1627.5</v>
      </c>
      <c r="H33" s="47"/>
      <c r="I33" s="48"/>
      <c r="J33" s="113">
        <f t="shared" si="2"/>
        <v>1263.4</v>
      </c>
      <c r="K33" s="47">
        <v>1263.4</v>
      </c>
      <c r="L33" s="47"/>
      <c r="M33" s="77"/>
      <c r="N33" s="194">
        <f t="shared" si="8"/>
        <v>1252.5</v>
      </c>
      <c r="O33" s="50">
        <v>1252.5</v>
      </c>
      <c r="P33" s="50"/>
      <c r="Q33" s="196"/>
      <c r="R33" s="88">
        <f t="shared" si="3"/>
        <v>99.1372486940003</v>
      </c>
      <c r="S33" s="74">
        <f>SUM(O33/K33*100)</f>
        <v>99.1372486940003</v>
      </c>
      <c r="T33" s="74"/>
      <c r="U33" s="208"/>
    </row>
    <row r="34" spans="1:21" s="5" customFormat="1" ht="53.25" customHeight="1">
      <c r="A34" s="4"/>
      <c r="B34" s="63" t="s">
        <v>252</v>
      </c>
      <c r="C34" s="238" t="s">
        <v>258</v>
      </c>
      <c r="D34" s="239" t="s">
        <v>5</v>
      </c>
      <c r="E34" s="137">
        <v>5876.3</v>
      </c>
      <c r="F34" s="44">
        <f t="shared" si="9"/>
        <v>6329.3</v>
      </c>
      <c r="G34" s="47"/>
      <c r="H34" s="47">
        <v>6329.3</v>
      </c>
      <c r="I34" s="48"/>
      <c r="J34" s="113">
        <f t="shared" si="2"/>
        <v>3391.7</v>
      </c>
      <c r="K34" s="47"/>
      <c r="L34" s="47">
        <v>3391.7</v>
      </c>
      <c r="M34" s="77"/>
      <c r="N34" s="194">
        <f t="shared" si="8"/>
        <v>3273.6</v>
      </c>
      <c r="O34" s="50"/>
      <c r="P34" s="50">
        <v>3273.6</v>
      </c>
      <c r="Q34" s="196"/>
      <c r="R34" s="88">
        <f t="shared" si="3"/>
        <v>96.51797033935784</v>
      </c>
      <c r="S34" s="74"/>
      <c r="T34" s="74">
        <f t="shared" si="7"/>
        <v>96.51797033935784</v>
      </c>
      <c r="U34" s="208"/>
    </row>
    <row r="35" spans="1:21" s="5" customFormat="1" ht="36" customHeight="1">
      <c r="A35" s="4"/>
      <c r="B35" s="63" t="s">
        <v>193</v>
      </c>
      <c r="C35" s="238" t="s">
        <v>258</v>
      </c>
      <c r="D35" s="239" t="s">
        <v>5</v>
      </c>
      <c r="E35" s="137">
        <v>4391</v>
      </c>
      <c r="F35" s="225">
        <f t="shared" si="9"/>
        <v>4391</v>
      </c>
      <c r="G35" s="47"/>
      <c r="H35" s="47">
        <v>4391</v>
      </c>
      <c r="I35" s="48"/>
      <c r="J35" s="113">
        <f t="shared" si="2"/>
        <v>1850</v>
      </c>
      <c r="K35" s="47"/>
      <c r="L35" s="47">
        <v>1850</v>
      </c>
      <c r="M35" s="77"/>
      <c r="N35" s="199">
        <f t="shared" si="8"/>
        <v>1850</v>
      </c>
      <c r="O35" s="50"/>
      <c r="P35" s="200">
        <v>1850</v>
      </c>
      <c r="Q35" s="196"/>
      <c r="R35" s="88">
        <f t="shared" si="3"/>
        <v>100</v>
      </c>
      <c r="S35" s="74"/>
      <c r="T35" s="74">
        <f t="shared" si="7"/>
        <v>100</v>
      </c>
      <c r="U35" s="208"/>
    </row>
    <row r="36" spans="1:21" s="5" customFormat="1" ht="38.25" customHeight="1">
      <c r="A36" s="4"/>
      <c r="B36" s="63" t="s">
        <v>194</v>
      </c>
      <c r="C36" s="238" t="s">
        <v>258</v>
      </c>
      <c r="D36" s="239" t="s">
        <v>5</v>
      </c>
      <c r="E36" s="137">
        <v>2395.9</v>
      </c>
      <c r="F36" s="225">
        <f t="shared" si="9"/>
        <v>2395.9</v>
      </c>
      <c r="G36" s="59"/>
      <c r="H36" s="61">
        <v>2395.9</v>
      </c>
      <c r="I36" s="60"/>
      <c r="J36" s="113">
        <f t="shared" si="2"/>
        <v>1150</v>
      </c>
      <c r="K36" s="47"/>
      <c r="L36" s="47">
        <v>1150</v>
      </c>
      <c r="M36" s="77"/>
      <c r="N36" s="194">
        <f t="shared" si="8"/>
        <v>1150</v>
      </c>
      <c r="O36" s="50"/>
      <c r="P36" s="50">
        <v>1150</v>
      </c>
      <c r="Q36" s="196"/>
      <c r="R36" s="88">
        <f t="shared" si="3"/>
        <v>100</v>
      </c>
      <c r="S36" s="74"/>
      <c r="T36" s="74">
        <f t="shared" si="7"/>
        <v>100</v>
      </c>
      <c r="U36" s="208"/>
    </row>
    <row r="37" spans="1:21" s="5" customFormat="1" ht="37.5" customHeight="1">
      <c r="A37" s="4"/>
      <c r="B37" s="63" t="s">
        <v>126</v>
      </c>
      <c r="C37" s="238" t="s">
        <v>258</v>
      </c>
      <c r="D37" s="239" t="s">
        <v>5</v>
      </c>
      <c r="E37" s="137">
        <v>18</v>
      </c>
      <c r="F37" s="44">
        <f t="shared" si="9"/>
        <v>18</v>
      </c>
      <c r="G37" s="59"/>
      <c r="H37" s="61">
        <v>18</v>
      </c>
      <c r="I37" s="60"/>
      <c r="J37" s="113">
        <f t="shared" si="2"/>
        <v>0</v>
      </c>
      <c r="K37" s="47"/>
      <c r="L37" s="47"/>
      <c r="M37" s="77"/>
      <c r="N37" s="194">
        <f t="shared" si="8"/>
        <v>0</v>
      </c>
      <c r="O37" s="50"/>
      <c r="P37" s="50"/>
      <c r="Q37" s="196"/>
      <c r="R37" s="88"/>
      <c r="S37" s="74"/>
      <c r="T37" s="74"/>
      <c r="U37" s="208"/>
    </row>
    <row r="38" spans="1:21" s="5" customFormat="1" ht="31.5" customHeight="1" hidden="1">
      <c r="A38" s="8"/>
      <c r="B38" s="63" t="s">
        <v>8</v>
      </c>
      <c r="C38" s="238" t="s">
        <v>258</v>
      </c>
      <c r="D38" s="239" t="s">
        <v>5</v>
      </c>
      <c r="E38" s="137"/>
      <c r="F38" s="44">
        <f t="shared" si="9"/>
        <v>0</v>
      </c>
      <c r="G38" s="59">
        <v>0</v>
      </c>
      <c r="H38" s="59">
        <v>0</v>
      </c>
      <c r="I38" s="60">
        <v>0</v>
      </c>
      <c r="J38" s="113" t="e">
        <f t="shared" si="2"/>
        <v>#REF!</v>
      </c>
      <c r="K38" s="49" t="e">
        <f>SUM(G38+#REF!+#REF!+#REF!+#REF!)</f>
        <v>#REF!</v>
      </c>
      <c r="L38" s="49" t="e">
        <f>SUM(H38+#REF!+#REF!+#REF!+#REF!)</f>
        <v>#REF!</v>
      </c>
      <c r="M38" s="79" t="e">
        <f>SUM(I38+#REF!)</f>
        <v>#REF!</v>
      </c>
      <c r="N38" s="172"/>
      <c r="O38" s="170"/>
      <c r="P38" s="170"/>
      <c r="Q38" s="192"/>
      <c r="R38" s="88" t="e">
        <f t="shared" si="3"/>
        <v>#REF!</v>
      </c>
      <c r="S38" s="74" t="e">
        <f aca="true" t="shared" si="10" ref="S38:S51">SUM(O38/K38*100)</f>
        <v>#REF!</v>
      </c>
      <c r="T38" s="74" t="e">
        <f t="shared" si="7"/>
        <v>#REF!</v>
      </c>
      <c r="U38" s="208"/>
    </row>
    <row r="39" spans="1:21" s="5" customFormat="1" ht="19.5" customHeight="1" hidden="1">
      <c r="A39" s="8"/>
      <c r="B39" s="63" t="s">
        <v>131</v>
      </c>
      <c r="C39" s="238" t="s">
        <v>258</v>
      </c>
      <c r="D39" s="239" t="s">
        <v>5</v>
      </c>
      <c r="E39" s="137"/>
      <c r="F39" s="44">
        <f t="shared" si="9"/>
        <v>0</v>
      </c>
      <c r="G39" s="51">
        <v>0</v>
      </c>
      <c r="H39" s="51"/>
      <c r="I39" s="52"/>
      <c r="J39" s="113" t="e">
        <f t="shared" si="2"/>
        <v>#REF!</v>
      </c>
      <c r="K39" s="49" t="e">
        <f>SUM(G39+#REF!+#REF!+#REF!+#REF!)</f>
        <v>#REF!</v>
      </c>
      <c r="L39" s="49" t="e">
        <f>SUM(H39+#REF!+#REF!+#REF!+#REF!)</f>
        <v>#REF!</v>
      </c>
      <c r="M39" s="79" t="e">
        <f>SUM(I39+#REF!)</f>
        <v>#REF!</v>
      </c>
      <c r="N39" s="172"/>
      <c r="O39" s="170"/>
      <c r="P39" s="170"/>
      <c r="Q39" s="192"/>
      <c r="R39" s="88" t="e">
        <f t="shared" si="3"/>
        <v>#REF!</v>
      </c>
      <c r="S39" s="74" t="e">
        <f t="shared" si="10"/>
        <v>#REF!</v>
      </c>
      <c r="T39" s="74" t="e">
        <f t="shared" si="7"/>
        <v>#REF!</v>
      </c>
      <c r="U39" s="208"/>
    </row>
    <row r="40" spans="1:21" s="5" customFormat="1" ht="33" customHeight="1">
      <c r="A40" s="8" t="s">
        <v>9</v>
      </c>
      <c r="B40" s="270" t="s">
        <v>10</v>
      </c>
      <c r="C40" s="240" t="s">
        <v>263</v>
      </c>
      <c r="D40" s="241" t="s">
        <v>259</v>
      </c>
      <c r="E40" s="136">
        <f>SUM(E41+E49)</f>
        <v>117596</v>
      </c>
      <c r="F40" s="99">
        <f>SUM(F41+F49)</f>
        <v>126323.09999999999</v>
      </c>
      <c r="G40" s="100">
        <f>SUM(G41+G49)</f>
        <v>112113.09999999999</v>
      </c>
      <c r="H40" s="100">
        <f>SUM(H41+H49)</f>
        <v>14210</v>
      </c>
      <c r="I40" s="101">
        <f>SUM(I41+I49)</f>
        <v>0</v>
      </c>
      <c r="J40" s="120">
        <f t="shared" si="2"/>
        <v>74710.2</v>
      </c>
      <c r="K40" s="165">
        <f>SUM(K41+K49)</f>
        <v>67604.2</v>
      </c>
      <c r="L40" s="97">
        <f>SUM(L41+L49)</f>
        <v>7106</v>
      </c>
      <c r="M40" s="141">
        <f>SUM(M41+M49)</f>
        <v>0</v>
      </c>
      <c r="N40" s="120">
        <f>SUM(O40:Q40)</f>
        <v>57424.9</v>
      </c>
      <c r="O40" s="165">
        <f>SUM(O41+O49)</f>
        <v>50318.9</v>
      </c>
      <c r="P40" s="97">
        <f>SUM(P41+P49)</f>
        <v>7106</v>
      </c>
      <c r="Q40" s="141">
        <f>SUM(Q41+Q49)</f>
        <v>0</v>
      </c>
      <c r="R40" s="88">
        <f t="shared" si="3"/>
        <v>76.8635340288207</v>
      </c>
      <c r="S40" s="74">
        <f t="shared" si="10"/>
        <v>74.4316181539017</v>
      </c>
      <c r="T40" s="74">
        <f t="shared" si="7"/>
        <v>100</v>
      </c>
      <c r="U40" s="208"/>
    </row>
    <row r="41" spans="1:21" s="5" customFormat="1" ht="21.75" customHeight="1">
      <c r="A41" s="8" t="s">
        <v>202</v>
      </c>
      <c r="B41" s="95" t="s">
        <v>203</v>
      </c>
      <c r="C41" s="240" t="s">
        <v>263</v>
      </c>
      <c r="D41" s="241" t="s">
        <v>261</v>
      </c>
      <c r="E41" s="136">
        <f>SUM(E42)</f>
        <v>112581</v>
      </c>
      <c r="F41" s="99">
        <f>SUM(F42+F47)</f>
        <v>119619.4</v>
      </c>
      <c r="G41" s="100">
        <f>SUM(G42+G47)</f>
        <v>105409.4</v>
      </c>
      <c r="H41" s="100">
        <f>SUM(H42+H47)</f>
        <v>14210</v>
      </c>
      <c r="I41" s="101">
        <f>SUM(I42+I47)</f>
        <v>0</v>
      </c>
      <c r="J41" s="120">
        <f t="shared" si="2"/>
        <v>70552.6</v>
      </c>
      <c r="K41" s="165">
        <f>SUM(K42)</f>
        <v>63446.6</v>
      </c>
      <c r="L41" s="97">
        <f>SUM(L42)</f>
        <v>7106</v>
      </c>
      <c r="M41" s="141">
        <f>SUM(M42)</f>
        <v>0</v>
      </c>
      <c r="N41" s="120">
        <f>SUM(O41:Q41)</f>
        <v>54213.6</v>
      </c>
      <c r="O41" s="165">
        <f>SUM(O42)</f>
        <v>47107.6</v>
      </c>
      <c r="P41" s="97">
        <f>SUM(P42)</f>
        <v>7106</v>
      </c>
      <c r="Q41" s="141">
        <f>SUM(Q42)</f>
        <v>0</v>
      </c>
      <c r="R41" s="88">
        <f t="shared" si="3"/>
        <v>76.84139209610984</v>
      </c>
      <c r="S41" s="74">
        <f t="shared" si="10"/>
        <v>74.2476350190554</v>
      </c>
      <c r="T41" s="74">
        <f t="shared" si="7"/>
        <v>100</v>
      </c>
      <c r="U41" s="208"/>
    </row>
    <row r="42" spans="1:21" s="7" customFormat="1" ht="24" customHeight="1">
      <c r="A42" s="6"/>
      <c r="B42" s="63" t="s">
        <v>132</v>
      </c>
      <c r="C42" s="238" t="s">
        <v>263</v>
      </c>
      <c r="D42" s="239" t="s">
        <v>261</v>
      </c>
      <c r="E42" s="137">
        <v>112581</v>
      </c>
      <c r="F42" s="44">
        <f aca="true" t="shared" si="11" ref="F42:F48">SUM(G42:I42)</f>
        <v>119619.4</v>
      </c>
      <c r="G42" s="47">
        <v>105409.4</v>
      </c>
      <c r="H42" s="47">
        <v>14210</v>
      </c>
      <c r="I42" s="48"/>
      <c r="J42" s="113">
        <f t="shared" si="2"/>
        <v>70552.6</v>
      </c>
      <c r="K42" s="79">
        <v>63446.6</v>
      </c>
      <c r="L42" s="74">
        <v>7106</v>
      </c>
      <c r="M42" s="89">
        <v>0</v>
      </c>
      <c r="N42" s="87">
        <f>SUM(O42:Q42)</f>
        <v>54213.6</v>
      </c>
      <c r="O42" s="74">
        <v>47107.6</v>
      </c>
      <c r="P42" s="74">
        <v>7106</v>
      </c>
      <c r="Q42" s="212"/>
      <c r="R42" s="88">
        <f t="shared" si="3"/>
        <v>76.84139209610984</v>
      </c>
      <c r="S42" s="74">
        <f t="shared" si="10"/>
        <v>74.2476350190554</v>
      </c>
      <c r="T42" s="74">
        <f t="shared" si="7"/>
        <v>100</v>
      </c>
      <c r="U42" s="208"/>
    </row>
    <row r="43" spans="1:21" s="5" customFormat="1" ht="0.75" customHeight="1" hidden="1">
      <c r="A43" s="4"/>
      <c r="B43" s="63" t="s">
        <v>205</v>
      </c>
      <c r="C43" s="238" t="s">
        <v>263</v>
      </c>
      <c r="D43" s="239" t="s">
        <v>261</v>
      </c>
      <c r="E43" s="137"/>
      <c r="F43" s="41">
        <f t="shared" si="11"/>
        <v>0</v>
      </c>
      <c r="G43" s="21"/>
      <c r="H43" s="21"/>
      <c r="I43" s="42"/>
      <c r="J43" s="121">
        <f t="shared" si="2"/>
        <v>0</v>
      </c>
      <c r="K43" s="39"/>
      <c r="L43" s="39"/>
      <c r="M43" s="152"/>
      <c r="N43" s="172"/>
      <c r="O43" s="170"/>
      <c r="P43" s="170"/>
      <c r="Q43" s="192"/>
      <c r="R43" s="88" t="e">
        <f t="shared" si="3"/>
        <v>#DIV/0!</v>
      </c>
      <c r="S43" s="74" t="e">
        <f t="shared" si="10"/>
        <v>#DIV/0!</v>
      </c>
      <c r="T43" s="74" t="e">
        <f t="shared" si="7"/>
        <v>#DIV/0!</v>
      </c>
      <c r="U43" s="208" t="e">
        <f aca="true" t="shared" si="12" ref="U43:U48">SUM(Q43/M43*100)</f>
        <v>#DIV/0!</v>
      </c>
    </row>
    <row r="44" spans="1:21" s="5" customFormat="1" ht="27" customHeight="1" hidden="1">
      <c r="A44" s="4"/>
      <c r="B44" s="63" t="s">
        <v>206</v>
      </c>
      <c r="C44" s="238" t="s">
        <v>263</v>
      </c>
      <c r="D44" s="239" t="s">
        <v>261</v>
      </c>
      <c r="E44" s="137"/>
      <c r="F44" s="41">
        <f t="shared" si="11"/>
        <v>0</v>
      </c>
      <c r="G44" s="21"/>
      <c r="H44" s="21"/>
      <c r="I44" s="42"/>
      <c r="J44" s="121">
        <f t="shared" si="2"/>
        <v>0</v>
      </c>
      <c r="K44" s="39"/>
      <c r="L44" s="39"/>
      <c r="M44" s="152"/>
      <c r="N44" s="172"/>
      <c r="O44" s="170"/>
      <c r="P44" s="170"/>
      <c r="Q44" s="192"/>
      <c r="R44" s="88" t="e">
        <f t="shared" si="3"/>
        <v>#DIV/0!</v>
      </c>
      <c r="S44" s="74" t="e">
        <f t="shared" si="10"/>
        <v>#DIV/0!</v>
      </c>
      <c r="T44" s="74" t="e">
        <f t="shared" si="7"/>
        <v>#DIV/0!</v>
      </c>
      <c r="U44" s="208" t="e">
        <f t="shared" si="12"/>
        <v>#DIV/0!</v>
      </c>
    </row>
    <row r="45" spans="1:21" s="5" customFormat="1" ht="32.25" customHeight="1" hidden="1">
      <c r="A45" s="4"/>
      <c r="B45" s="63" t="s">
        <v>207</v>
      </c>
      <c r="C45" s="238" t="s">
        <v>263</v>
      </c>
      <c r="D45" s="239" t="s">
        <v>261</v>
      </c>
      <c r="E45" s="137"/>
      <c r="F45" s="41">
        <f t="shared" si="11"/>
        <v>0</v>
      </c>
      <c r="G45" s="21"/>
      <c r="H45" s="21"/>
      <c r="I45" s="42"/>
      <c r="J45" s="121">
        <f t="shared" si="2"/>
        <v>0</v>
      </c>
      <c r="K45" s="39"/>
      <c r="L45" s="39"/>
      <c r="M45" s="152"/>
      <c r="N45" s="172"/>
      <c r="O45" s="170"/>
      <c r="P45" s="170"/>
      <c r="Q45" s="192"/>
      <c r="R45" s="88" t="e">
        <f t="shared" si="3"/>
        <v>#DIV/0!</v>
      </c>
      <c r="S45" s="74" t="e">
        <f t="shared" si="10"/>
        <v>#DIV/0!</v>
      </c>
      <c r="T45" s="74" t="e">
        <f t="shared" si="7"/>
        <v>#DIV/0!</v>
      </c>
      <c r="U45" s="208" t="e">
        <f t="shared" si="12"/>
        <v>#DIV/0!</v>
      </c>
    </row>
    <row r="46" spans="1:21" s="5" customFormat="1" ht="30" customHeight="1" hidden="1">
      <c r="A46" s="4"/>
      <c r="B46" s="63" t="s">
        <v>208</v>
      </c>
      <c r="C46" s="238" t="s">
        <v>263</v>
      </c>
      <c r="D46" s="239" t="s">
        <v>261</v>
      </c>
      <c r="E46" s="137"/>
      <c r="F46" s="41">
        <f t="shared" si="11"/>
        <v>0</v>
      </c>
      <c r="G46" s="21"/>
      <c r="H46" s="21"/>
      <c r="I46" s="42"/>
      <c r="J46" s="121">
        <f t="shared" si="2"/>
        <v>0</v>
      </c>
      <c r="K46" s="39"/>
      <c r="L46" s="39"/>
      <c r="M46" s="152"/>
      <c r="N46" s="172"/>
      <c r="O46" s="170"/>
      <c r="P46" s="170"/>
      <c r="Q46" s="192"/>
      <c r="R46" s="88" t="e">
        <f t="shared" si="3"/>
        <v>#DIV/0!</v>
      </c>
      <c r="S46" s="74" t="e">
        <f t="shared" si="10"/>
        <v>#DIV/0!</v>
      </c>
      <c r="T46" s="74" t="e">
        <f t="shared" si="7"/>
        <v>#DIV/0!</v>
      </c>
      <c r="U46" s="208" t="e">
        <f t="shared" si="12"/>
        <v>#DIV/0!</v>
      </c>
    </row>
    <row r="47" spans="1:21" s="5" customFormat="1" ht="37.5" customHeight="1" hidden="1">
      <c r="A47" s="4"/>
      <c r="B47" s="63" t="s">
        <v>209</v>
      </c>
      <c r="C47" s="238" t="s">
        <v>263</v>
      </c>
      <c r="D47" s="239" t="s">
        <v>261</v>
      </c>
      <c r="E47" s="137"/>
      <c r="F47" s="41">
        <f t="shared" si="11"/>
        <v>0</v>
      </c>
      <c r="G47" s="21"/>
      <c r="H47" s="21"/>
      <c r="I47" s="42"/>
      <c r="J47" s="121">
        <f t="shared" si="2"/>
        <v>0</v>
      </c>
      <c r="K47" s="39"/>
      <c r="L47" s="39"/>
      <c r="M47" s="152"/>
      <c r="N47" s="172"/>
      <c r="O47" s="170"/>
      <c r="P47" s="170"/>
      <c r="Q47" s="192"/>
      <c r="R47" s="88" t="e">
        <f t="shared" si="3"/>
        <v>#DIV/0!</v>
      </c>
      <c r="S47" s="74" t="e">
        <f t="shared" si="10"/>
        <v>#DIV/0!</v>
      </c>
      <c r="T47" s="74" t="e">
        <f t="shared" si="7"/>
        <v>#DIV/0!</v>
      </c>
      <c r="U47" s="208" t="e">
        <f t="shared" si="12"/>
        <v>#DIV/0!</v>
      </c>
    </row>
    <row r="48" spans="1:21" s="5" customFormat="1" ht="28.5" customHeight="1" hidden="1">
      <c r="A48" s="40"/>
      <c r="B48" s="65" t="s">
        <v>137</v>
      </c>
      <c r="C48" s="242" t="s">
        <v>263</v>
      </c>
      <c r="D48" s="243" t="s">
        <v>261</v>
      </c>
      <c r="E48" s="134"/>
      <c r="F48" s="86">
        <f t="shared" si="11"/>
        <v>0</v>
      </c>
      <c r="G48" s="21"/>
      <c r="H48" s="21"/>
      <c r="I48" s="42"/>
      <c r="J48" s="122">
        <f t="shared" si="2"/>
        <v>0</v>
      </c>
      <c r="K48" s="43"/>
      <c r="L48" s="43"/>
      <c r="M48" s="168"/>
      <c r="N48" s="172"/>
      <c r="O48" s="170"/>
      <c r="P48" s="170"/>
      <c r="Q48" s="192"/>
      <c r="R48" s="88" t="e">
        <f t="shared" si="3"/>
        <v>#DIV/0!</v>
      </c>
      <c r="S48" s="74" t="e">
        <f t="shared" si="10"/>
        <v>#DIV/0!</v>
      </c>
      <c r="T48" s="74" t="e">
        <f t="shared" si="7"/>
        <v>#DIV/0!</v>
      </c>
      <c r="U48" s="208" t="e">
        <f t="shared" si="12"/>
        <v>#DIV/0!</v>
      </c>
    </row>
    <row r="49" spans="1:46" s="9" customFormat="1" ht="51.75" customHeight="1">
      <c r="A49" s="27" t="s">
        <v>223</v>
      </c>
      <c r="B49" s="98" t="s">
        <v>195</v>
      </c>
      <c r="C49" s="236" t="s">
        <v>263</v>
      </c>
      <c r="D49" s="237" t="s">
        <v>12</v>
      </c>
      <c r="E49" s="143">
        <f>SUM(E50+E51)</f>
        <v>5015</v>
      </c>
      <c r="F49" s="96">
        <f aca="true" t="shared" si="13" ref="F49:F105">SUM(G49:I49)</f>
        <v>6703.7</v>
      </c>
      <c r="G49" s="104">
        <f>SUM(G50+G51)</f>
        <v>6703.7</v>
      </c>
      <c r="H49" s="104">
        <f>SUM(H50+H51)</f>
        <v>0</v>
      </c>
      <c r="I49" s="105">
        <f>SUM(I50+I51)</f>
        <v>0</v>
      </c>
      <c r="J49" s="166">
        <f t="shared" si="2"/>
        <v>4157.6</v>
      </c>
      <c r="K49" s="167">
        <f>SUM(K50:K51)</f>
        <v>4157.6</v>
      </c>
      <c r="L49" s="97">
        <f>SUM(L50:L51)</f>
        <v>0</v>
      </c>
      <c r="M49" s="169">
        <f>SUM(M50:M51)</f>
        <v>0</v>
      </c>
      <c r="N49" s="166">
        <f>SUM(O49:Q49)</f>
        <v>3211.3</v>
      </c>
      <c r="O49" s="167">
        <f>SUM(O50:O51)</f>
        <v>3211.3</v>
      </c>
      <c r="P49" s="97">
        <f>SUM(P50:P51)</f>
        <v>0</v>
      </c>
      <c r="Q49" s="169">
        <f>SUM(Q50:Q51)</f>
        <v>0</v>
      </c>
      <c r="R49" s="88">
        <f t="shared" si="3"/>
        <v>77.23927265730228</v>
      </c>
      <c r="S49" s="74">
        <f t="shared" si="10"/>
        <v>77.23927265730228</v>
      </c>
      <c r="T49" s="74"/>
      <c r="U49" s="208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</row>
    <row r="50" spans="1:21" s="9" customFormat="1" ht="34.5" customHeight="1">
      <c r="A50" s="8"/>
      <c r="B50" s="63" t="s">
        <v>11</v>
      </c>
      <c r="C50" s="238" t="s">
        <v>263</v>
      </c>
      <c r="D50" s="239" t="s">
        <v>12</v>
      </c>
      <c r="E50" s="131">
        <v>723</v>
      </c>
      <c r="F50" s="46">
        <f t="shared" si="13"/>
        <v>1045.8</v>
      </c>
      <c r="G50" s="47">
        <v>1045.8</v>
      </c>
      <c r="H50" s="47"/>
      <c r="I50" s="77"/>
      <c r="J50" s="88">
        <f>SUM(K50:M50)</f>
        <v>205.1</v>
      </c>
      <c r="K50" s="47">
        <v>205.1</v>
      </c>
      <c r="L50" s="47"/>
      <c r="M50" s="77"/>
      <c r="N50" s="87">
        <f>SUM(O50:Q50)</f>
        <v>202</v>
      </c>
      <c r="O50" s="74">
        <v>202</v>
      </c>
      <c r="P50" s="211"/>
      <c r="Q50" s="84"/>
      <c r="R50" s="88">
        <f t="shared" si="3"/>
        <v>98.488542174549</v>
      </c>
      <c r="S50" s="74">
        <f t="shared" si="10"/>
        <v>98.488542174549</v>
      </c>
      <c r="T50" s="74"/>
      <c r="U50" s="208"/>
    </row>
    <row r="51" spans="1:21" s="5" customFormat="1" ht="25.5" customHeight="1">
      <c r="A51" s="8"/>
      <c r="B51" s="63" t="s">
        <v>249</v>
      </c>
      <c r="C51" s="238" t="s">
        <v>263</v>
      </c>
      <c r="D51" s="239" t="s">
        <v>12</v>
      </c>
      <c r="E51" s="374">
        <v>4292</v>
      </c>
      <c r="F51" s="46">
        <f t="shared" si="13"/>
        <v>5657.9</v>
      </c>
      <c r="G51" s="47">
        <v>5657.9</v>
      </c>
      <c r="H51" s="47"/>
      <c r="I51" s="77"/>
      <c r="J51" s="88">
        <f t="shared" si="2"/>
        <v>3952.5</v>
      </c>
      <c r="K51" s="47">
        <v>3952.5</v>
      </c>
      <c r="L51" s="47"/>
      <c r="M51" s="77"/>
      <c r="N51" s="87">
        <f>SUM(O51:Q51)</f>
        <v>3009.3</v>
      </c>
      <c r="O51" s="74">
        <v>3009.3</v>
      </c>
      <c r="P51" s="74"/>
      <c r="Q51" s="79"/>
      <c r="R51" s="88">
        <f t="shared" si="3"/>
        <v>76.13662239089184</v>
      </c>
      <c r="S51" s="74">
        <f t="shared" si="10"/>
        <v>76.13662239089184</v>
      </c>
      <c r="T51" s="74"/>
      <c r="U51" s="208"/>
    </row>
    <row r="52" spans="1:21" s="5" customFormat="1" ht="1.5" customHeight="1">
      <c r="A52" s="377"/>
      <c r="B52" s="155"/>
      <c r="C52" s="244"/>
      <c r="D52" s="244"/>
      <c r="E52" s="134"/>
      <c r="F52" s="156"/>
      <c r="G52" s="154"/>
      <c r="H52" s="154"/>
      <c r="I52" s="154"/>
      <c r="J52" s="157"/>
      <c r="K52" s="157"/>
      <c r="L52" s="157"/>
      <c r="M52" s="157"/>
      <c r="R52" s="172"/>
      <c r="S52" s="170"/>
      <c r="T52" s="170"/>
      <c r="U52" s="424"/>
    </row>
    <row r="53" spans="1:21" s="5" customFormat="1" ht="19.5" customHeight="1">
      <c r="A53" s="14" t="s">
        <v>13</v>
      </c>
      <c r="B53" s="62" t="s">
        <v>14</v>
      </c>
      <c r="C53" s="236" t="s">
        <v>267</v>
      </c>
      <c r="D53" s="237" t="s">
        <v>259</v>
      </c>
      <c r="E53" s="198">
        <f>SUM(E54+E66+E68+E70+E78)</f>
        <v>48447</v>
      </c>
      <c r="F53" s="276">
        <f t="shared" si="13"/>
        <v>54702.299999999996</v>
      </c>
      <c r="G53" s="190">
        <f>SUM(G66+G68+G70+G78+G54)</f>
        <v>52217.9</v>
      </c>
      <c r="H53" s="190">
        <f>SUM(H66+H68+H70+H78+H54)</f>
        <v>2393.2</v>
      </c>
      <c r="I53" s="277">
        <f>SUM(I66+I68+I70+I78)</f>
        <v>91.2</v>
      </c>
      <c r="J53" s="189">
        <f t="shared" si="2"/>
        <v>24027.2</v>
      </c>
      <c r="K53" s="190">
        <f>SUM(K66+K68+K70+K78+K54)</f>
        <v>23080.4</v>
      </c>
      <c r="L53" s="190">
        <f>SUM(L66+L68+L70+L78+L54)</f>
        <v>915.6</v>
      </c>
      <c r="M53" s="190">
        <f>SUM(M66+M68+M70+M78)</f>
        <v>31.2</v>
      </c>
      <c r="N53" s="87">
        <f>SUM(O53:Q53)</f>
        <v>20245.8</v>
      </c>
      <c r="O53" s="190">
        <f>SUM(O66+O68+O70+O78+O54)</f>
        <v>19970.3</v>
      </c>
      <c r="P53" s="190">
        <f>SUM(P66+P68+P70+P78+P54)</f>
        <v>275.5</v>
      </c>
      <c r="Q53" s="277">
        <f>SUM(Q66+Q68+Q70+Q78)</f>
        <v>0</v>
      </c>
      <c r="R53" s="203">
        <f aca="true" t="shared" si="14" ref="R53:R78">SUM(N53/J53*100)</f>
        <v>84.26200306319504</v>
      </c>
      <c r="S53" s="204">
        <f>SUM(O53/K53*100)</f>
        <v>86.52493024384326</v>
      </c>
      <c r="T53" s="204">
        <f>SUM(P53/L53*100)</f>
        <v>30.08955875928353</v>
      </c>
      <c r="U53" s="205">
        <f>SUM(Q53/M53*100)</f>
        <v>0</v>
      </c>
    </row>
    <row r="54" spans="1:21" s="5" customFormat="1" ht="19.5" customHeight="1">
      <c r="A54" s="8"/>
      <c r="B54" s="125" t="s">
        <v>169</v>
      </c>
      <c r="C54" s="240" t="s">
        <v>267</v>
      </c>
      <c r="D54" s="241" t="s">
        <v>258</v>
      </c>
      <c r="E54" s="198">
        <f>SUM(E55+E56+E57)</f>
        <v>0</v>
      </c>
      <c r="F54" s="278">
        <f aca="true" t="shared" si="15" ref="F54:L54">SUM(F55:F61)+F62</f>
        <v>2285.2000000000003</v>
      </c>
      <c r="G54" s="188">
        <f t="shared" si="15"/>
        <v>382</v>
      </c>
      <c r="H54" s="188">
        <f t="shared" si="15"/>
        <v>1903.2</v>
      </c>
      <c r="I54" s="279">
        <f t="shared" si="15"/>
        <v>0</v>
      </c>
      <c r="J54" s="275">
        <f t="shared" si="15"/>
        <v>1297.6</v>
      </c>
      <c r="K54" s="188">
        <f t="shared" si="15"/>
        <v>382</v>
      </c>
      <c r="L54" s="188">
        <f t="shared" si="15"/>
        <v>915.6</v>
      </c>
      <c r="M54" s="191">
        <f>SUM(M55+M56+M57)</f>
        <v>0</v>
      </c>
      <c r="N54" s="87">
        <f>SUM(O54:Q54)</f>
        <v>275.5</v>
      </c>
      <c r="O54" s="188">
        <f>SUM(O55:O61)</f>
        <v>0</v>
      </c>
      <c r="P54" s="188">
        <f>SUM(P55:P61)</f>
        <v>275.5</v>
      </c>
      <c r="Q54" s="420">
        <f>SUM(Q55:Q61)</f>
        <v>0</v>
      </c>
      <c r="R54" s="203">
        <f t="shared" si="14"/>
        <v>21.23150431565968</v>
      </c>
      <c r="S54" s="206">
        <v>0</v>
      </c>
      <c r="T54" s="204">
        <f aca="true" t="shared" si="16" ref="T54:T60">SUM(P54/L54*100)</f>
        <v>30.08955875928353</v>
      </c>
      <c r="U54" s="379">
        <v>0</v>
      </c>
    </row>
    <row r="55" spans="1:21" s="5" customFormat="1" ht="37.5" customHeight="1">
      <c r="A55" s="8"/>
      <c r="B55" s="63" t="s">
        <v>157</v>
      </c>
      <c r="C55" s="238" t="s">
        <v>267</v>
      </c>
      <c r="D55" s="239" t="s">
        <v>258</v>
      </c>
      <c r="E55" s="198"/>
      <c r="F55" s="129">
        <f>SUM(G55:I55)</f>
        <v>1807</v>
      </c>
      <c r="G55" s="83">
        <v>382</v>
      </c>
      <c r="H55" s="83">
        <v>1425</v>
      </c>
      <c r="I55" s="91"/>
      <c r="J55" s="113">
        <f aca="true" t="shared" si="17" ref="J55:J61">SUM(K55:M55)</f>
        <v>942.1</v>
      </c>
      <c r="K55" s="49">
        <v>382</v>
      </c>
      <c r="L55" s="49">
        <v>560.1</v>
      </c>
      <c r="M55" s="114"/>
      <c r="N55" s="194">
        <f>SUM(O55:Q55)</f>
        <v>229.9</v>
      </c>
      <c r="O55" s="50"/>
      <c r="P55" s="50">
        <v>229.9</v>
      </c>
      <c r="Q55" s="196"/>
      <c r="R55" s="199">
        <f t="shared" si="14"/>
        <v>24.40292962530517</v>
      </c>
      <c r="S55" s="50">
        <v>0</v>
      </c>
      <c r="T55" s="200">
        <f t="shared" si="16"/>
        <v>41.04624174254597</v>
      </c>
      <c r="U55" s="195">
        <v>0</v>
      </c>
    </row>
    <row r="56" spans="1:21" s="5" customFormat="1" ht="36" customHeight="1">
      <c r="A56" s="8"/>
      <c r="B56" s="63" t="s">
        <v>56</v>
      </c>
      <c r="C56" s="238" t="s">
        <v>267</v>
      </c>
      <c r="D56" s="239" t="s">
        <v>258</v>
      </c>
      <c r="E56" s="198"/>
      <c r="F56" s="130">
        <f aca="true" t="shared" si="18" ref="F56:F62">SUM(G56:I56)</f>
        <v>30</v>
      </c>
      <c r="G56" s="47"/>
      <c r="H56" s="47">
        <v>30</v>
      </c>
      <c r="I56" s="77"/>
      <c r="J56" s="113">
        <f t="shared" si="17"/>
        <v>30</v>
      </c>
      <c r="K56" s="49"/>
      <c r="L56" s="49">
        <v>30</v>
      </c>
      <c r="M56" s="79"/>
      <c r="N56" s="194">
        <f aca="true" t="shared" si="19" ref="N56:N62">SUM(O56:Q56)</f>
        <v>0</v>
      </c>
      <c r="O56" s="50"/>
      <c r="P56" s="50">
        <v>0</v>
      </c>
      <c r="Q56" s="196"/>
      <c r="R56" s="199">
        <f t="shared" si="14"/>
        <v>0</v>
      </c>
      <c r="S56" s="50">
        <v>0</v>
      </c>
      <c r="T56" s="200">
        <f t="shared" si="16"/>
        <v>0</v>
      </c>
      <c r="U56" s="195">
        <v>0</v>
      </c>
    </row>
    <row r="57" spans="1:21" s="5" customFormat="1" ht="41.25" customHeight="1">
      <c r="A57" s="8"/>
      <c r="B57" s="63" t="s">
        <v>57</v>
      </c>
      <c r="C57" s="238" t="s">
        <v>267</v>
      </c>
      <c r="D57" s="239" t="s">
        <v>258</v>
      </c>
      <c r="E57" s="198"/>
      <c r="F57" s="130">
        <f t="shared" si="18"/>
        <v>30</v>
      </c>
      <c r="G57" s="47"/>
      <c r="H57" s="47">
        <v>30</v>
      </c>
      <c r="I57" s="77"/>
      <c r="J57" s="113">
        <f t="shared" si="17"/>
        <v>30</v>
      </c>
      <c r="K57" s="49"/>
      <c r="L57" s="49">
        <v>30</v>
      </c>
      <c r="M57" s="79"/>
      <c r="N57" s="194">
        <f t="shared" si="19"/>
        <v>0</v>
      </c>
      <c r="O57" s="50"/>
      <c r="P57" s="50"/>
      <c r="Q57" s="196"/>
      <c r="R57" s="199">
        <f t="shared" si="14"/>
        <v>0</v>
      </c>
      <c r="S57" s="50">
        <v>0</v>
      </c>
      <c r="T57" s="200">
        <f t="shared" si="16"/>
        <v>0</v>
      </c>
      <c r="U57" s="195">
        <v>0</v>
      </c>
    </row>
    <row r="58" spans="1:21" s="5" customFormat="1" ht="36.75" customHeight="1">
      <c r="A58" s="8"/>
      <c r="B58" s="63" t="s">
        <v>58</v>
      </c>
      <c r="C58" s="245" t="s">
        <v>67</v>
      </c>
      <c r="D58" s="246" t="s">
        <v>66</v>
      </c>
      <c r="E58" s="198"/>
      <c r="F58" s="130">
        <f t="shared" si="18"/>
        <v>30</v>
      </c>
      <c r="G58" s="47"/>
      <c r="H58" s="47">
        <v>30</v>
      </c>
      <c r="I58" s="77"/>
      <c r="J58" s="113">
        <f t="shared" si="17"/>
        <v>30</v>
      </c>
      <c r="K58" s="49"/>
      <c r="L58" s="49">
        <v>30</v>
      </c>
      <c r="M58" s="79"/>
      <c r="N58" s="194">
        <f t="shared" si="19"/>
        <v>0</v>
      </c>
      <c r="O58" s="50"/>
      <c r="P58" s="50"/>
      <c r="Q58" s="196"/>
      <c r="R58" s="199">
        <f t="shared" si="14"/>
        <v>0</v>
      </c>
      <c r="S58" s="50">
        <v>0</v>
      </c>
      <c r="T58" s="200">
        <f t="shared" si="16"/>
        <v>0</v>
      </c>
      <c r="U58" s="195">
        <v>0</v>
      </c>
    </row>
    <row r="59" spans="1:21" s="5" customFormat="1" ht="34.5" customHeight="1">
      <c r="A59" s="8"/>
      <c r="B59" s="63" t="s">
        <v>59</v>
      </c>
      <c r="C59" s="245" t="s">
        <v>67</v>
      </c>
      <c r="D59" s="246" t="s">
        <v>66</v>
      </c>
      <c r="E59" s="198"/>
      <c r="F59" s="130">
        <f t="shared" si="18"/>
        <v>30</v>
      </c>
      <c r="G59" s="47"/>
      <c r="H59" s="47">
        <v>30</v>
      </c>
      <c r="I59" s="77"/>
      <c r="J59" s="113">
        <f t="shared" si="17"/>
        <v>30</v>
      </c>
      <c r="K59" s="49"/>
      <c r="L59" s="49">
        <v>30</v>
      </c>
      <c r="M59" s="79"/>
      <c r="N59" s="194">
        <f t="shared" si="19"/>
        <v>0</v>
      </c>
      <c r="O59" s="50"/>
      <c r="P59" s="50"/>
      <c r="Q59" s="196"/>
      <c r="R59" s="199">
        <f t="shared" si="14"/>
        <v>0</v>
      </c>
      <c r="S59" s="50">
        <v>0</v>
      </c>
      <c r="T59" s="200">
        <f t="shared" si="16"/>
        <v>0</v>
      </c>
      <c r="U59" s="195">
        <v>0</v>
      </c>
    </row>
    <row r="60" spans="1:21" s="5" customFormat="1" ht="43.5" customHeight="1">
      <c r="A60" s="8"/>
      <c r="B60" s="63" t="s">
        <v>60</v>
      </c>
      <c r="C60" s="245" t="s">
        <v>67</v>
      </c>
      <c r="D60" s="246" t="s">
        <v>66</v>
      </c>
      <c r="E60" s="198"/>
      <c r="F60" s="130">
        <f t="shared" si="18"/>
        <v>30</v>
      </c>
      <c r="G60" s="47"/>
      <c r="H60" s="47">
        <v>30</v>
      </c>
      <c r="I60" s="77"/>
      <c r="J60" s="113">
        <f t="shared" si="17"/>
        <v>30</v>
      </c>
      <c r="K60" s="49"/>
      <c r="L60" s="49">
        <v>30</v>
      </c>
      <c r="M60" s="79"/>
      <c r="N60" s="194">
        <f t="shared" si="19"/>
        <v>0</v>
      </c>
      <c r="O60" s="50"/>
      <c r="P60" s="50"/>
      <c r="Q60" s="196"/>
      <c r="R60" s="199">
        <f t="shared" si="14"/>
        <v>0</v>
      </c>
      <c r="S60" s="50">
        <v>0</v>
      </c>
      <c r="T60" s="74">
        <f t="shared" si="16"/>
        <v>0</v>
      </c>
      <c r="U60" s="208"/>
    </row>
    <row r="61" spans="1:21" s="5" customFormat="1" ht="38.25" customHeight="1">
      <c r="A61" s="8"/>
      <c r="B61" s="63" t="s">
        <v>61</v>
      </c>
      <c r="C61" s="245" t="s">
        <v>67</v>
      </c>
      <c r="D61" s="246" t="s">
        <v>66</v>
      </c>
      <c r="E61" s="198"/>
      <c r="F61" s="130">
        <f t="shared" si="18"/>
        <v>286.3</v>
      </c>
      <c r="G61" s="47"/>
      <c r="H61" s="47">
        <v>286.3</v>
      </c>
      <c r="I61" s="77"/>
      <c r="J61" s="113">
        <f t="shared" si="17"/>
        <v>205.5</v>
      </c>
      <c r="K61" s="49"/>
      <c r="L61" s="49">
        <v>205.5</v>
      </c>
      <c r="M61" s="79"/>
      <c r="N61" s="194">
        <f t="shared" si="19"/>
        <v>45.6</v>
      </c>
      <c r="O61" s="50"/>
      <c r="P61" s="50">
        <v>45.6</v>
      </c>
      <c r="Q61" s="196"/>
      <c r="R61" s="199">
        <f t="shared" si="14"/>
        <v>22.18978102189781</v>
      </c>
      <c r="S61" s="50">
        <v>0</v>
      </c>
      <c r="T61" s="200">
        <f>SUM(P61/L61*100)</f>
        <v>22.18978102189781</v>
      </c>
      <c r="U61" s="195">
        <v>0</v>
      </c>
    </row>
    <row r="62" spans="1:21" s="5" customFormat="1" ht="40.5" customHeight="1" thickBot="1">
      <c r="A62" s="8"/>
      <c r="B62" s="63" t="s">
        <v>318</v>
      </c>
      <c r="C62" s="245"/>
      <c r="D62" s="246"/>
      <c r="E62" s="198"/>
      <c r="F62" s="130">
        <f t="shared" si="18"/>
        <v>41.9</v>
      </c>
      <c r="G62" s="47"/>
      <c r="H62" s="47">
        <v>41.9</v>
      </c>
      <c r="I62" s="77"/>
      <c r="J62" s="88"/>
      <c r="K62" s="74"/>
      <c r="L62" s="74"/>
      <c r="M62" s="79"/>
      <c r="N62" s="194">
        <f t="shared" si="19"/>
        <v>0</v>
      </c>
      <c r="O62" s="50"/>
      <c r="P62" s="50"/>
      <c r="Q62" s="196"/>
      <c r="R62" s="425"/>
      <c r="S62" s="426"/>
      <c r="T62" s="427"/>
      <c r="U62" s="428"/>
    </row>
    <row r="63" spans="1:21" s="25" customFormat="1" ht="22.5" customHeight="1">
      <c r="A63" s="549"/>
      <c r="B63" s="550"/>
      <c r="C63" s="551"/>
      <c r="D63" s="552"/>
      <c r="E63" s="553" t="s">
        <v>170</v>
      </c>
      <c r="F63" s="537" t="s">
        <v>0</v>
      </c>
      <c r="G63" s="535" t="s">
        <v>255</v>
      </c>
      <c r="H63" s="535"/>
      <c r="I63" s="536"/>
      <c r="J63" s="537" t="s">
        <v>293</v>
      </c>
      <c r="K63" s="535" t="s">
        <v>255</v>
      </c>
      <c r="L63" s="535"/>
      <c r="M63" s="548"/>
      <c r="N63" s="537" t="s">
        <v>294</v>
      </c>
      <c r="O63" s="535" t="s">
        <v>255</v>
      </c>
      <c r="P63" s="535"/>
      <c r="Q63" s="548"/>
      <c r="R63" s="537" t="s">
        <v>295</v>
      </c>
      <c r="S63" s="535" t="s">
        <v>255</v>
      </c>
      <c r="T63" s="535"/>
      <c r="U63" s="536"/>
    </row>
    <row r="64" spans="1:21" s="25" customFormat="1" ht="147" customHeight="1" thickBot="1">
      <c r="A64" s="528"/>
      <c r="B64" s="530"/>
      <c r="C64" s="532"/>
      <c r="D64" s="534"/>
      <c r="E64" s="542"/>
      <c r="F64" s="538"/>
      <c r="G64" s="173" t="s">
        <v>134</v>
      </c>
      <c r="H64" s="174" t="s">
        <v>135</v>
      </c>
      <c r="I64" s="175" t="s">
        <v>136</v>
      </c>
      <c r="J64" s="538"/>
      <c r="K64" s="173" t="s">
        <v>134</v>
      </c>
      <c r="L64" s="174" t="s">
        <v>135</v>
      </c>
      <c r="M64" s="176" t="s">
        <v>136</v>
      </c>
      <c r="N64" s="538"/>
      <c r="O64" s="173" t="s">
        <v>134</v>
      </c>
      <c r="P64" s="174" t="s">
        <v>135</v>
      </c>
      <c r="Q64" s="176" t="s">
        <v>136</v>
      </c>
      <c r="R64" s="538"/>
      <c r="S64" s="173" t="s">
        <v>134</v>
      </c>
      <c r="T64" s="174" t="s">
        <v>135</v>
      </c>
      <c r="U64" s="175" t="s">
        <v>136</v>
      </c>
    </row>
    <row r="65" spans="1:21" s="25" customFormat="1" ht="30.75" customHeight="1" thickBot="1">
      <c r="A65" s="150"/>
      <c r="B65" s="177">
        <v>1</v>
      </c>
      <c r="C65" s="263">
        <v>2</v>
      </c>
      <c r="D65" s="264">
        <v>3</v>
      </c>
      <c r="E65" s="179">
        <v>4</v>
      </c>
      <c r="F65" s="178">
        <v>5</v>
      </c>
      <c r="G65" s="178">
        <v>6</v>
      </c>
      <c r="H65" s="178">
        <v>7</v>
      </c>
      <c r="I65" s="180">
        <v>8</v>
      </c>
      <c r="J65" s="177">
        <v>9</v>
      </c>
      <c r="K65" s="178">
        <v>10</v>
      </c>
      <c r="L65" s="178">
        <v>11</v>
      </c>
      <c r="M65" s="180">
        <v>12</v>
      </c>
      <c r="N65" s="181">
        <v>13</v>
      </c>
      <c r="O65" s="182">
        <v>14</v>
      </c>
      <c r="P65" s="182">
        <v>15</v>
      </c>
      <c r="Q65" s="183">
        <v>16</v>
      </c>
      <c r="R65" s="184">
        <v>17</v>
      </c>
      <c r="S65" s="185">
        <v>18</v>
      </c>
      <c r="T65" s="185">
        <v>19</v>
      </c>
      <c r="U65" s="186">
        <v>20</v>
      </c>
    </row>
    <row r="66" spans="1:82" s="5" customFormat="1" ht="33.75" customHeight="1">
      <c r="A66" s="28" t="s">
        <v>210</v>
      </c>
      <c r="B66" s="64" t="s">
        <v>211</v>
      </c>
      <c r="C66" s="240" t="s">
        <v>267</v>
      </c>
      <c r="D66" s="241" t="s">
        <v>269</v>
      </c>
      <c r="E66" s="198">
        <f>SUM(E67)</f>
        <v>490</v>
      </c>
      <c r="F66" s="197">
        <f t="shared" si="13"/>
        <v>490</v>
      </c>
      <c r="G66" s="51">
        <f>SUM(G67)</f>
        <v>0</v>
      </c>
      <c r="H66" s="51">
        <f>SUM(H67)</f>
        <v>490</v>
      </c>
      <c r="I66" s="76">
        <f>SUM(I67)</f>
        <v>0</v>
      </c>
      <c r="J66" s="116">
        <f t="shared" si="2"/>
        <v>0</v>
      </c>
      <c r="K66" s="51">
        <f>SUM(K67)</f>
        <v>0</v>
      </c>
      <c r="L66" s="51">
        <f>SUM(L67)</f>
        <v>0</v>
      </c>
      <c r="M66" s="51">
        <f>SUM(M67)</f>
        <v>0</v>
      </c>
      <c r="N66" s="116">
        <f aca="true" t="shared" si="20" ref="N66:N77">SUM(O66:Q66)</f>
        <v>0</v>
      </c>
      <c r="O66" s="51">
        <f>SUM(O67)</f>
        <v>0</v>
      </c>
      <c r="P66" s="51">
        <f>SUM(P67)</f>
        <v>0</v>
      </c>
      <c r="Q66" s="76">
        <f>SUM(Q67)</f>
        <v>0</v>
      </c>
      <c r="R66" s="430">
        <v>0</v>
      </c>
      <c r="S66" s="431">
        <v>0</v>
      </c>
      <c r="T66" s="431">
        <v>0</v>
      </c>
      <c r="U66" s="432">
        <v>0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</row>
    <row r="67" spans="1:21" s="5" customFormat="1" ht="22.5" customHeight="1">
      <c r="A67" s="4"/>
      <c r="B67" s="63" t="s">
        <v>196</v>
      </c>
      <c r="C67" s="238" t="s">
        <v>267</v>
      </c>
      <c r="D67" s="239" t="s">
        <v>269</v>
      </c>
      <c r="E67" s="137">
        <v>490</v>
      </c>
      <c r="F67" s="46">
        <f t="shared" si="13"/>
        <v>490</v>
      </c>
      <c r="G67" s="47"/>
      <c r="H67" s="47">
        <v>490</v>
      </c>
      <c r="I67" s="77"/>
      <c r="J67" s="113">
        <f t="shared" si="2"/>
        <v>0</v>
      </c>
      <c r="K67" s="49">
        <v>0</v>
      </c>
      <c r="L67" s="49">
        <v>0</v>
      </c>
      <c r="M67" s="79">
        <v>0</v>
      </c>
      <c r="N67" s="113">
        <f t="shared" si="20"/>
        <v>0</v>
      </c>
      <c r="O67" s="49">
        <v>0</v>
      </c>
      <c r="P67" s="49">
        <v>0</v>
      </c>
      <c r="Q67" s="79">
        <v>0</v>
      </c>
      <c r="R67" s="199">
        <v>0</v>
      </c>
      <c r="S67" s="200">
        <v>0</v>
      </c>
      <c r="T67" s="200">
        <v>0</v>
      </c>
      <c r="U67" s="201">
        <v>0</v>
      </c>
    </row>
    <row r="68" spans="1:21" s="9" customFormat="1" ht="21.75" customHeight="1">
      <c r="A68" s="8" t="s">
        <v>212</v>
      </c>
      <c r="B68" s="64" t="s">
        <v>102</v>
      </c>
      <c r="C68" s="240" t="s">
        <v>267</v>
      </c>
      <c r="D68" s="241" t="s">
        <v>15</v>
      </c>
      <c r="E68" s="130">
        <f>SUM(E69)</f>
        <v>8500</v>
      </c>
      <c r="F68" s="46">
        <f t="shared" si="13"/>
        <v>2000</v>
      </c>
      <c r="G68" s="51">
        <f>SUM(G69)</f>
        <v>2000</v>
      </c>
      <c r="H68" s="51">
        <f>SUM(H69)</f>
        <v>0</v>
      </c>
      <c r="I68" s="76">
        <f>SUM(I69)</f>
        <v>0</v>
      </c>
      <c r="J68" s="116">
        <f t="shared" si="2"/>
        <v>0</v>
      </c>
      <c r="K68" s="51">
        <f>SUM(K69)</f>
        <v>0</v>
      </c>
      <c r="L68" s="51">
        <f>SUM(L69)</f>
        <v>0</v>
      </c>
      <c r="M68" s="51">
        <f>SUM(M69)</f>
        <v>0</v>
      </c>
      <c r="N68" s="116">
        <f t="shared" si="20"/>
        <v>0</v>
      </c>
      <c r="O68" s="51">
        <f>SUM(O69)</f>
        <v>0</v>
      </c>
      <c r="P68" s="51">
        <f>SUM(P69)</f>
        <v>0</v>
      </c>
      <c r="Q68" s="76">
        <f>SUM(Q69)</f>
        <v>0</v>
      </c>
      <c r="R68" s="203">
        <v>0</v>
      </c>
      <c r="S68" s="204">
        <v>0</v>
      </c>
      <c r="T68" s="204">
        <v>0</v>
      </c>
      <c r="U68" s="205">
        <v>0</v>
      </c>
    </row>
    <row r="69" spans="1:21" s="5" customFormat="1" ht="38.25" customHeight="1">
      <c r="A69" s="8"/>
      <c r="B69" s="63" t="s">
        <v>213</v>
      </c>
      <c r="C69" s="247" t="s">
        <v>267</v>
      </c>
      <c r="D69" s="248" t="s">
        <v>15</v>
      </c>
      <c r="E69" s="132">
        <v>8500</v>
      </c>
      <c r="F69" s="82">
        <f t="shared" si="13"/>
        <v>2000</v>
      </c>
      <c r="G69" s="55">
        <v>2000</v>
      </c>
      <c r="H69" s="55"/>
      <c r="I69" s="90"/>
      <c r="J69" s="124">
        <f t="shared" si="2"/>
        <v>0</v>
      </c>
      <c r="K69" s="273">
        <v>0</v>
      </c>
      <c r="L69" s="273"/>
      <c r="M69" s="274"/>
      <c r="N69" s="113">
        <f t="shared" si="20"/>
        <v>0</v>
      </c>
      <c r="O69" s="49"/>
      <c r="P69" s="49"/>
      <c r="Q69" s="79"/>
      <c r="R69" s="199">
        <v>0</v>
      </c>
      <c r="S69" s="200">
        <v>0</v>
      </c>
      <c r="T69" s="200">
        <v>0</v>
      </c>
      <c r="U69" s="201">
        <v>0</v>
      </c>
    </row>
    <row r="70" spans="1:21" s="9" customFormat="1" ht="33" customHeight="1">
      <c r="A70" s="8" t="s">
        <v>214</v>
      </c>
      <c r="B70" s="64" t="s">
        <v>145</v>
      </c>
      <c r="C70" s="249" t="s">
        <v>267</v>
      </c>
      <c r="D70" s="250" t="s">
        <v>84</v>
      </c>
      <c r="E70" s="133">
        <f>SUM(E71+E72+E73+E74+E75+E76+E77)</f>
        <v>13704</v>
      </c>
      <c r="F70" s="123">
        <f>SUM(F71:F72)</f>
        <v>18507</v>
      </c>
      <c r="G70" s="51">
        <f aca="true" t="shared" si="21" ref="G70:U70">SUM(G71:G72)</f>
        <v>18507</v>
      </c>
      <c r="H70" s="51">
        <f t="shared" si="21"/>
        <v>0</v>
      </c>
      <c r="I70" s="197">
        <f t="shared" si="21"/>
        <v>0</v>
      </c>
      <c r="J70" s="123">
        <f t="shared" si="21"/>
        <v>8601.8</v>
      </c>
      <c r="K70" s="51">
        <f t="shared" si="21"/>
        <v>8601.8</v>
      </c>
      <c r="L70" s="51">
        <f t="shared" si="21"/>
        <v>0</v>
      </c>
      <c r="M70" s="197">
        <f t="shared" si="21"/>
        <v>0</v>
      </c>
      <c r="N70" s="123">
        <f t="shared" si="21"/>
        <v>7642.9</v>
      </c>
      <c r="O70" s="51">
        <f t="shared" si="21"/>
        <v>7642.9</v>
      </c>
      <c r="P70" s="51">
        <f t="shared" si="21"/>
        <v>0</v>
      </c>
      <c r="Q70" s="220">
        <f t="shared" si="21"/>
        <v>0</v>
      </c>
      <c r="R70" s="203">
        <f t="shared" si="14"/>
        <v>88.85233323257923</v>
      </c>
      <c r="S70" s="204">
        <f>SUM(O70/K70*100)</f>
        <v>88.85233323257923</v>
      </c>
      <c r="T70" s="51">
        <f t="shared" si="21"/>
        <v>0</v>
      </c>
      <c r="U70" s="52">
        <f t="shared" si="21"/>
        <v>0</v>
      </c>
    </row>
    <row r="71" spans="1:21" s="5" customFormat="1" ht="22.5" customHeight="1">
      <c r="A71" s="8"/>
      <c r="B71" s="63" t="s">
        <v>16</v>
      </c>
      <c r="C71" s="247" t="s">
        <v>267</v>
      </c>
      <c r="D71" s="239" t="s">
        <v>84</v>
      </c>
      <c r="E71" s="134">
        <v>13704</v>
      </c>
      <c r="F71" s="117">
        <f t="shared" si="13"/>
        <v>12404</v>
      </c>
      <c r="G71" s="118">
        <v>12404</v>
      </c>
      <c r="H71" s="118"/>
      <c r="I71" s="119"/>
      <c r="J71" s="113">
        <f t="shared" si="2"/>
        <v>6550.9</v>
      </c>
      <c r="K71" s="49">
        <v>6550.9</v>
      </c>
      <c r="L71" s="49"/>
      <c r="M71" s="114"/>
      <c r="N71" s="113">
        <f t="shared" si="20"/>
        <v>6269.7</v>
      </c>
      <c r="O71" s="49">
        <v>6269.7</v>
      </c>
      <c r="P71" s="49"/>
      <c r="Q71" s="79"/>
      <c r="R71" s="199">
        <f t="shared" si="14"/>
        <v>95.70746004365812</v>
      </c>
      <c r="S71" s="200">
        <f>SUM(O71/K71*100)</f>
        <v>95.70746004365812</v>
      </c>
      <c r="T71" s="200">
        <v>0</v>
      </c>
      <c r="U71" s="201">
        <v>0</v>
      </c>
    </row>
    <row r="72" spans="1:21" s="5" customFormat="1" ht="33.75" customHeight="1">
      <c r="A72" s="8"/>
      <c r="B72" s="63" t="s">
        <v>379</v>
      </c>
      <c r="C72" s="247" t="s">
        <v>267</v>
      </c>
      <c r="D72" s="239" t="s">
        <v>84</v>
      </c>
      <c r="E72" s="135"/>
      <c r="F72" s="87">
        <f>SUM(F73:F77)</f>
        <v>6103</v>
      </c>
      <c r="G72" s="74">
        <f>SUM(G73:G77)</f>
        <v>6103</v>
      </c>
      <c r="H72" s="47"/>
      <c r="I72" s="48"/>
      <c r="J72" s="210">
        <f>SUM(J73:J77)</f>
        <v>2050.9</v>
      </c>
      <c r="K72" s="74">
        <f>SUM(K73:K77)</f>
        <v>2050.9</v>
      </c>
      <c r="L72" s="74"/>
      <c r="M72" s="202"/>
      <c r="N72" s="113">
        <f t="shared" si="20"/>
        <v>1373.2</v>
      </c>
      <c r="O72" s="74">
        <f>SUM(O73:O77)</f>
        <v>1373.2</v>
      </c>
      <c r="P72" s="74"/>
      <c r="Q72" s="286"/>
      <c r="R72" s="199">
        <f>SUM(N72/J72*100)</f>
        <v>66.95597054951484</v>
      </c>
      <c r="S72" s="200">
        <f>SUM(O72/K72*100)</f>
        <v>66.95597054951484</v>
      </c>
      <c r="T72" s="74"/>
      <c r="U72" s="208"/>
    </row>
    <row r="73" spans="1:21" s="5" customFormat="1" ht="21" customHeight="1">
      <c r="A73" s="8"/>
      <c r="B73" s="63" t="s">
        <v>159</v>
      </c>
      <c r="C73" s="247" t="s">
        <v>267</v>
      </c>
      <c r="D73" s="239" t="s">
        <v>84</v>
      </c>
      <c r="E73" s="135"/>
      <c r="F73" s="117">
        <f t="shared" si="13"/>
        <v>964.6</v>
      </c>
      <c r="G73" s="114">
        <v>964.6</v>
      </c>
      <c r="H73" s="83"/>
      <c r="I73" s="119"/>
      <c r="J73" s="113">
        <f t="shared" si="2"/>
        <v>535.6</v>
      </c>
      <c r="K73" s="49">
        <v>535.6</v>
      </c>
      <c r="L73" s="49"/>
      <c r="M73" s="79"/>
      <c r="N73" s="113">
        <f t="shared" si="20"/>
        <v>63.1</v>
      </c>
      <c r="O73" s="49">
        <v>63.1</v>
      </c>
      <c r="P73" s="49"/>
      <c r="Q73" s="79"/>
      <c r="R73" s="199">
        <f t="shared" si="14"/>
        <v>11.78117998506348</v>
      </c>
      <c r="S73" s="200">
        <f aca="true" t="shared" si="22" ref="S73:S78">SUM(O73/K73*100)</f>
        <v>11.78117998506348</v>
      </c>
      <c r="T73" s="200">
        <v>0</v>
      </c>
      <c r="U73" s="201">
        <v>0</v>
      </c>
    </row>
    <row r="74" spans="1:21" s="5" customFormat="1" ht="22.5" customHeight="1">
      <c r="A74" s="8"/>
      <c r="B74" s="63" t="s">
        <v>160</v>
      </c>
      <c r="C74" s="247" t="s">
        <v>267</v>
      </c>
      <c r="D74" s="239" t="s">
        <v>84</v>
      </c>
      <c r="E74" s="135"/>
      <c r="F74" s="82">
        <f t="shared" si="13"/>
        <v>3821.2</v>
      </c>
      <c r="G74" s="79">
        <v>3821.2</v>
      </c>
      <c r="H74" s="47"/>
      <c r="I74" s="90"/>
      <c r="J74" s="113">
        <f t="shared" si="2"/>
        <v>800.8</v>
      </c>
      <c r="K74" s="49">
        <v>800.8</v>
      </c>
      <c r="L74" s="49"/>
      <c r="M74" s="79"/>
      <c r="N74" s="113">
        <f t="shared" si="20"/>
        <v>800.7</v>
      </c>
      <c r="O74" s="49">
        <v>800.7</v>
      </c>
      <c r="P74" s="49"/>
      <c r="Q74" s="79"/>
      <c r="R74" s="199">
        <f t="shared" si="14"/>
        <v>99.9875124875125</v>
      </c>
      <c r="S74" s="200">
        <f t="shared" si="22"/>
        <v>99.9875124875125</v>
      </c>
      <c r="T74" s="200">
        <v>0</v>
      </c>
      <c r="U74" s="201">
        <v>0</v>
      </c>
    </row>
    <row r="75" spans="1:21" s="5" customFormat="1" ht="22.5" customHeight="1">
      <c r="A75" s="8"/>
      <c r="B75" s="63" t="s">
        <v>161</v>
      </c>
      <c r="C75" s="247" t="s">
        <v>267</v>
      </c>
      <c r="D75" s="239" t="s">
        <v>84</v>
      </c>
      <c r="E75" s="135"/>
      <c r="F75" s="82">
        <f t="shared" si="13"/>
        <v>995.2</v>
      </c>
      <c r="G75" s="79">
        <v>995.2</v>
      </c>
      <c r="H75" s="47"/>
      <c r="I75" s="90"/>
      <c r="J75" s="113">
        <f t="shared" si="2"/>
        <v>504</v>
      </c>
      <c r="K75" s="49">
        <v>504</v>
      </c>
      <c r="L75" s="49"/>
      <c r="M75" s="79"/>
      <c r="N75" s="113">
        <f t="shared" si="20"/>
        <v>488.8</v>
      </c>
      <c r="O75" s="49">
        <v>488.8</v>
      </c>
      <c r="P75" s="49"/>
      <c r="Q75" s="79"/>
      <c r="R75" s="199">
        <f t="shared" si="14"/>
        <v>96.98412698412699</v>
      </c>
      <c r="S75" s="200">
        <f t="shared" si="22"/>
        <v>96.98412698412699</v>
      </c>
      <c r="T75" s="200">
        <v>0</v>
      </c>
      <c r="U75" s="201">
        <v>0</v>
      </c>
    </row>
    <row r="76" spans="1:21" s="5" customFormat="1" ht="22.5" customHeight="1">
      <c r="A76" s="8"/>
      <c r="B76" s="63" t="s">
        <v>162</v>
      </c>
      <c r="C76" s="247" t="s">
        <v>267</v>
      </c>
      <c r="D76" s="239" t="s">
        <v>84</v>
      </c>
      <c r="E76" s="135"/>
      <c r="F76" s="82">
        <f t="shared" si="13"/>
        <v>301</v>
      </c>
      <c r="G76" s="79">
        <v>301</v>
      </c>
      <c r="H76" s="47"/>
      <c r="I76" s="90"/>
      <c r="J76" s="113">
        <f t="shared" si="2"/>
        <v>200</v>
      </c>
      <c r="K76" s="49">
        <v>200</v>
      </c>
      <c r="L76" s="49"/>
      <c r="M76" s="79"/>
      <c r="N76" s="113">
        <f t="shared" si="20"/>
        <v>20.6</v>
      </c>
      <c r="O76" s="49">
        <v>20.6</v>
      </c>
      <c r="P76" s="49"/>
      <c r="Q76" s="79"/>
      <c r="R76" s="199">
        <f t="shared" si="14"/>
        <v>10.3</v>
      </c>
      <c r="S76" s="200">
        <f t="shared" si="22"/>
        <v>10.3</v>
      </c>
      <c r="T76" s="200">
        <v>0</v>
      </c>
      <c r="U76" s="201">
        <v>0</v>
      </c>
    </row>
    <row r="77" spans="1:21" s="5" customFormat="1" ht="22.5" customHeight="1">
      <c r="A77" s="8"/>
      <c r="B77" s="63" t="s">
        <v>284</v>
      </c>
      <c r="C77" s="247" t="s">
        <v>267</v>
      </c>
      <c r="D77" s="239" t="s">
        <v>84</v>
      </c>
      <c r="E77" s="135"/>
      <c r="F77" s="82">
        <f t="shared" si="13"/>
        <v>21</v>
      </c>
      <c r="G77" s="79">
        <v>21</v>
      </c>
      <c r="H77" s="47"/>
      <c r="I77" s="90"/>
      <c r="J77" s="113">
        <f t="shared" si="2"/>
        <v>10.5</v>
      </c>
      <c r="K77" s="49">
        <v>10.5</v>
      </c>
      <c r="L77" s="49"/>
      <c r="M77" s="79"/>
      <c r="N77" s="113">
        <f t="shared" si="20"/>
        <v>0</v>
      </c>
      <c r="O77" s="49">
        <v>0</v>
      </c>
      <c r="P77" s="49"/>
      <c r="Q77" s="79"/>
      <c r="R77" s="199">
        <f t="shared" si="14"/>
        <v>0</v>
      </c>
      <c r="S77" s="200">
        <f t="shared" si="22"/>
        <v>0</v>
      </c>
      <c r="T77" s="200">
        <v>0</v>
      </c>
      <c r="U77" s="201">
        <v>0</v>
      </c>
    </row>
    <row r="78" spans="1:21" s="9" customFormat="1" ht="34.5" customHeight="1">
      <c r="A78" s="8" t="s">
        <v>215</v>
      </c>
      <c r="B78" s="95" t="s">
        <v>104</v>
      </c>
      <c r="C78" s="249" t="s">
        <v>267</v>
      </c>
      <c r="D78" s="241" t="s">
        <v>4</v>
      </c>
      <c r="E78" s="136">
        <f>SUM(E79+E80+E82)</f>
        <v>25753</v>
      </c>
      <c r="F78" s="99">
        <f>SUM(G78:I78)</f>
        <v>31420.100000000002</v>
      </c>
      <c r="G78" s="100">
        <f>SUM(G79+G80+G82+G81)</f>
        <v>31328.9</v>
      </c>
      <c r="H78" s="100">
        <f aca="true" t="shared" si="23" ref="H78:M78">SUM(H79+H80+H82)</f>
        <v>0</v>
      </c>
      <c r="I78" s="102">
        <f t="shared" si="23"/>
        <v>91.2</v>
      </c>
      <c r="J78" s="99">
        <f t="shared" si="23"/>
        <v>14127.800000000001</v>
      </c>
      <c r="K78" s="100">
        <f>SUM(K79+K80+K82+K81)</f>
        <v>14096.6</v>
      </c>
      <c r="L78" s="100">
        <f t="shared" si="23"/>
        <v>0</v>
      </c>
      <c r="M78" s="102">
        <f t="shared" si="23"/>
        <v>31.2</v>
      </c>
      <c r="N78" s="99">
        <f>SUM(N79+N80+N82)</f>
        <v>12327.4</v>
      </c>
      <c r="O78" s="100">
        <f>SUM(O79+O80+O82)</f>
        <v>12327.4</v>
      </c>
      <c r="P78" s="100">
        <f>SUM(P79+P80+P82)</f>
        <v>0</v>
      </c>
      <c r="Q78" s="102">
        <f>SUM(Q79+Q80+Q82)</f>
        <v>0</v>
      </c>
      <c r="R78" s="203">
        <f t="shared" si="14"/>
        <v>87.25633148827134</v>
      </c>
      <c r="S78" s="204">
        <f t="shared" si="22"/>
        <v>87.44945589716669</v>
      </c>
      <c r="T78" s="204">
        <v>0</v>
      </c>
      <c r="U78" s="205">
        <f>SUM(Q78/M78*100)</f>
        <v>0</v>
      </c>
    </row>
    <row r="79" spans="1:21" s="5" customFormat="1" ht="21.75" customHeight="1">
      <c r="A79" s="8"/>
      <c r="B79" s="63" t="s">
        <v>216</v>
      </c>
      <c r="C79" s="247" t="s">
        <v>267</v>
      </c>
      <c r="D79" s="239" t="s">
        <v>4</v>
      </c>
      <c r="E79" s="137">
        <v>19204</v>
      </c>
      <c r="F79" s="44">
        <f t="shared" si="13"/>
        <v>19989.4</v>
      </c>
      <c r="G79" s="83">
        <v>19898.2</v>
      </c>
      <c r="H79" s="83"/>
      <c r="I79" s="91">
        <v>91.2</v>
      </c>
      <c r="J79" s="113">
        <f t="shared" si="2"/>
        <v>10928.800000000001</v>
      </c>
      <c r="K79" s="49">
        <v>10897.6</v>
      </c>
      <c r="L79" s="49"/>
      <c r="M79" s="79">
        <v>31.2</v>
      </c>
      <c r="N79" s="113">
        <f>SUM(O79:Q79)</f>
        <v>9703.3</v>
      </c>
      <c r="O79" s="49">
        <v>9703.3</v>
      </c>
      <c r="P79" s="49"/>
      <c r="Q79" s="79"/>
      <c r="R79" s="199">
        <f aca="true" t="shared" si="24" ref="R79:R108">SUM(N79/J79*100)</f>
        <v>88.78650904033378</v>
      </c>
      <c r="S79" s="200">
        <f>SUM(O79/K79*100)</f>
        <v>89.04070621054177</v>
      </c>
      <c r="T79" s="200">
        <v>0</v>
      </c>
      <c r="U79" s="201">
        <f>SUM(Q79/M79*100)</f>
        <v>0</v>
      </c>
    </row>
    <row r="80" spans="1:21" s="5" customFormat="1" ht="54" customHeight="1">
      <c r="A80" s="4"/>
      <c r="B80" s="63" t="s">
        <v>146</v>
      </c>
      <c r="C80" s="247" t="s">
        <v>267</v>
      </c>
      <c r="D80" s="239" t="s">
        <v>4</v>
      </c>
      <c r="E80" s="131">
        <v>6549</v>
      </c>
      <c r="F80" s="46">
        <f t="shared" si="13"/>
        <v>6904.7</v>
      </c>
      <c r="G80" s="47">
        <v>6904.7</v>
      </c>
      <c r="H80" s="47"/>
      <c r="I80" s="77"/>
      <c r="J80" s="113">
        <f t="shared" si="2"/>
        <v>3199</v>
      </c>
      <c r="K80" s="49">
        <v>3199</v>
      </c>
      <c r="L80" s="49"/>
      <c r="M80" s="79"/>
      <c r="N80" s="113">
        <f>SUM(O80:Q80)</f>
        <v>2624.1</v>
      </c>
      <c r="O80" s="49">
        <v>2624.1</v>
      </c>
      <c r="P80" s="49"/>
      <c r="Q80" s="79"/>
      <c r="R80" s="199">
        <f t="shared" si="24"/>
        <v>82.0287589871835</v>
      </c>
      <c r="S80" s="200">
        <f>SUM(O80/K80*100)</f>
        <v>82.0287589871835</v>
      </c>
      <c r="T80" s="200">
        <v>0</v>
      </c>
      <c r="U80" s="201">
        <v>0</v>
      </c>
    </row>
    <row r="81" spans="1:21" s="5" customFormat="1" ht="24" customHeight="1">
      <c r="A81" s="40"/>
      <c r="B81" s="63" t="s">
        <v>319</v>
      </c>
      <c r="C81" s="247" t="s">
        <v>267</v>
      </c>
      <c r="D81" s="239" t="s">
        <v>4</v>
      </c>
      <c r="E81" s="135"/>
      <c r="F81" s="46">
        <f t="shared" si="13"/>
        <v>3026</v>
      </c>
      <c r="G81" s="47">
        <v>3026</v>
      </c>
      <c r="H81" s="47"/>
      <c r="I81" s="77"/>
      <c r="J81" s="113">
        <f t="shared" si="2"/>
        <v>0</v>
      </c>
      <c r="K81" s="49">
        <v>0</v>
      </c>
      <c r="L81" s="49"/>
      <c r="M81" s="79"/>
      <c r="N81" s="113"/>
      <c r="O81" s="49"/>
      <c r="P81" s="49"/>
      <c r="Q81" s="79"/>
      <c r="R81" s="199"/>
      <c r="S81" s="200"/>
      <c r="T81" s="200"/>
      <c r="U81" s="201"/>
    </row>
    <row r="82" spans="1:21" s="5" customFormat="1" ht="54.75" customHeight="1">
      <c r="A82" s="40"/>
      <c r="B82" s="65" t="s">
        <v>155</v>
      </c>
      <c r="C82" s="251" t="s">
        <v>267</v>
      </c>
      <c r="D82" s="243" t="s">
        <v>4</v>
      </c>
      <c r="E82" s="135"/>
      <c r="F82" s="46">
        <f t="shared" si="13"/>
        <v>1500</v>
      </c>
      <c r="G82" s="47">
        <v>1500</v>
      </c>
      <c r="H82" s="47"/>
      <c r="I82" s="77"/>
      <c r="J82" s="113">
        <f t="shared" si="2"/>
        <v>0</v>
      </c>
      <c r="K82" s="49">
        <v>0</v>
      </c>
      <c r="L82" s="49"/>
      <c r="M82" s="79"/>
      <c r="N82" s="113">
        <f>SUM(O82:Q82)</f>
        <v>0</v>
      </c>
      <c r="O82" s="49"/>
      <c r="P82" s="49"/>
      <c r="Q82" s="79"/>
      <c r="R82" s="199">
        <v>0</v>
      </c>
      <c r="S82" s="200">
        <v>0</v>
      </c>
      <c r="T82" s="200">
        <v>0</v>
      </c>
      <c r="U82" s="201">
        <v>0</v>
      </c>
    </row>
    <row r="83" spans="1:21" s="13" customFormat="1" ht="21.75" customHeight="1">
      <c r="A83" s="12" t="s">
        <v>17</v>
      </c>
      <c r="B83" s="391" t="s">
        <v>18</v>
      </c>
      <c r="C83" s="240" t="s">
        <v>269</v>
      </c>
      <c r="D83" s="241" t="s">
        <v>259</v>
      </c>
      <c r="E83" s="138">
        <f>SUM(E84+E99+E106)</f>
        <v>152801.7</v>
      </c>
      <c r="F83" s="106">
        <f aca="true" t="shared" si="25" ref="F83:M83">SUM(F84+F99+F106)</f>
        <v>361724.6</v>
      </c>
      <c r="G83" s="187">
        <f t="shared" si="25"/>
        <v>115301.1</v>
      </c>
      <c r="H83" s="107">
        <f t="shared" si="25"/>
        <v>244029.09999999998</v>
      </c>
      <c r="I83" s="108">
        <f t="shared" si="25"/>
        <v>2394.4</v>
      </c>
      <c r="J83" s="120">
        <f aca="true" t="shared" si="26" ref="J83:J145">SUM(K83:M83)</f>
        <v>215933.59999999998</v>
      </c>
      <c r="K83" s="187">
        <f t="shared" si="25"/>
        <v>32890.9</v>
      </c>
      <c r="L83" s="187">
        <f t="shared" si="25"/>
        <v>180648.3</v>
      </c>
      <c r="M83" s="187">
        <f t="shared" si="25"/>
        <v>2394.4</v>
      </c>
      <c r="N83" s="120">
        <f>SUM(O83:Q83)</f>
        <v>89400.40000000001</v>
      </c>
      <c r="O83" s="187">
        <f>SUM(O84+O99+O106)</f>
        <v>28514.300000000003</v>
      </c>
      <c r="P83" s="187">
        <f>SUM(P84+P99+P106)</f>
        <v>58525.4</v>
      </c>
      <c r="Q83" s="429">
        <f>SUM(Q84+Q99+Q106)</f>
        <v>2360.7</v>
      </c>
      <c r="R83" s="203">
        <f t="shared" si="24"/>
        <v>41.401801294472016</v>
      </c>
      <c r="S83" s="204">
        <f aca="true" t="shared" si="27" ref="S83:U84">SUM(O83/K83*100)</f>
        <v>86.69358393963073</v>
      </c>
      <c r="T83" s="204">
        <f t="shared" si="27"/>
        <v>32.39742638043093</v>
      </c>
      <c r="U83" s="205">
        <f t="shared" si="27"/>
        <v>98.5925492816572</v>
      </c>
    </row>
    <row r="84" spans="1:21" s="13" customFormat="1" ht="20.25" customHeight="1">
      <c r="A84" s="12" t="s">
        <v>217</v>
      </c>
      <c r="B84" s="66" t="s">
        <v>106</v>
      </c>
      <c r="C84" s="240" t="s">
        <v>269</v>
      </c>
      <c r="D84" s="241" t="s">
        <v>258</v>
      </c>
      <c r="E84" s="136">
        <f>SUM(E85+E86+E94+E96)</f>
        <v>41101.2</v>
      </c>
      <c r="F84" s="99">
        <f aca="true" t="shared" si="28" ref="F84:M84">SUM(F85+F88+F94+F95+F96+F86+F87)</f>
        <v>225075.8</v>
      </c>
      <c r="G84" s="100">
        <f t="shared" si="28"/>
        <v>39125.6</v>
      </c>
      <c r="H84" s="100">
        <f>SUM(H85+H88+H94+H95+H96+H86+H87)</f>
        <v>183555.8</v>
      </c>
      <c r="I84" s="101">
        <f t="shared" si="28"/>
        <v>2394.4</v>
      </c>
      <c r="J84" s="207">
        <f t="shared" si="28"/>
        <v>157054.59999999998</v>
      </c>
      <c r="K84" s="100">
        <f t="shared" si="28"/>
        <v>2927.1</v>
      </c>
      <c r="L84" s="100">
        <f t="shared" si="28"/>
        <v>151733.09999999998</v>
      </c>
      <c r="M84" s="100">
        <f t="shared" si="28"/>
        <v>2394.4</v>
      </c>
      <c r="N84" s="99">
        <f>SUM(N85+N88+N94+N95+N96+N86)</f>
        <v>43783.299999999996</v>
      </c>
      <c r="O84" s="100">
        <f>SUM(O85+O88+O94+O95+O96+O86+O87)</f>
        <v>2195.1</v>
      </c>
      <c r="P84" s="100">
        <f>SUM(P85+P88+P94+P95+P96+P86+P87)</f>
        <v>39227.5</v>
      </c>
      <c r="Q84" s="102">
        <f>SUM(Q85+Q88+Q94+Q95+Q96+Q86+Q87)</f>
        <v>2360.7</v>
      </c>
      <c r="R84" s="203">
        <f t="shared" si="24"/>
        <v>27.877757162158893</v>
      </c>
      <c r="S84" s="204">
        <f t="shared" si="27"/>
        <v>74.99231321102798</v>
      </c>
      <c r="T84" s="204">
        <f t="shared" si="27"/>
        <v>25.85296154893033</v>
      </c>
      <c r="U84" s="205">
        <f t="shared" si="27"/>
        <v>98.5925492816572</v>
      </c>
    </row>
    <row r="85" spans="1:21" s="5" customFormat="1" ht="22.5" customHeight="1">
      <c r="A85" s="4"/>
      <c r="B85" s="63" t="s">
        <v>151</v>
      </c>
      <c r="C85" s="247" t="s">
        <v>269</v>
      </c>
      <c r="D85" s="239" t="s">
        <v>258</v>
      </c>
      <c r="E85" s="137">
        <v>5772</v>
      </c>
      <c r="F85" s="44">
        <f t="shared" si="13"/>
        <v>5847.8</v>
      </c>
      <c r="G85" s="83">
        <v>5847.8</v>
      </c>
      <c r="H85" s="83"/>
      <c r="I85" s="91"/>
      <c r="J85" s="113">
        <f t="shared" si="26"/>
        <v>0</v>
      </c>
      <c r="K85" s="79">
        <v>0</v>
      </c>
      <c r="L85" s="74"/>
      <c r="M85" s="89"/>
      <c r="N85" s="113">
        <f aca="true" t="shared" si="29" ref="N85:N98">SUM(O85:Q85)</f>
        <v>0</v>
      </c>
      <c r="O85" s="79"/>
      <c r="P85" s="74"/>
      <c r="Q85" s="89"/>
      <c r="R85" s="199">
        <v>0</v>
      </c>
      <c r="S85" s="200">
        <v>0</v>
      </c>
      <c r="T85" s="200">
        <v>0</v>
      </c>
      <c r="U85" s="201">
        <v>0</v>
      </c>
    </row>
    <row r="86" spans="1:21" s="5" customFormat="1" ht="35.25" customHeight="1">
      <c r="A86" s="4"/>
      <c r="B86" s="63" t="s">
        <v>174</v>
      </c>
      <c r="C86" s="247" t="s">
        <v>269</v>
      </c>
      <c r="D86" s="239" t="s">
        <v>258</v>
      </c>
      <c r="E86" s="131">
        <v>5000</v>
      </c>
      <c r="F86" s="46">
        <f t="shared" si="13"/>
        <v>16585</v>
      </c>
      <c r="G86" s="47">
        <v>7195.9</v>
      </c>
      <c r="H86" s="47">
        <v>9389.1</v>
      </c>
      <c r="I86" s="77"/>
      <c r="J86" s="113">
        <f t="shared" si="26"/>
        <v>11584.2</v>
      </c>
      <c r="K86" s="79">
        <v>2195.1</v>
      </c>
      <c r="L86" s="47">
        <v>9389.1</v>
      </c>
      <c r="M86" s="89"/>
      <c r="N86" s="113">
        <f t="shared" si="29"/>
        <v>2195.1</v>
      </c>
      <c r="O86" s="79">
        <v>2195.1</v>
      </c>
      <c r="P86" s="74"/>
      <c r="Q86" s="89"/>
      <c r="R86" s="199">
        <f t="shared" si="24"/>
        <v>18.949085823794476</v>
      </c>
      <c r="S86" s="200">
        <f>SUM(O86/K86*100)</f>
        <v>100</v>
      </c>
      <c r="T86" s="200">
        <f>SUM(P86/L86*100)</f>
        <v>0</v>
      </c>
      <c r="U86" s="201">
        <v>0</v>
      </c>
    </row>
    <row r="87" spans="1:21" s="5" customFormat="1" ht="33.75" customHeight="1">
      <c r="A87" s="4"/>
      <c r="B87" s="63" t="s">
        <v>175</v>
      </c>
      <c r="C87" s="247" t="s">
        <v>269</v>
      </c>
      <c r="D87" s="239" t="s">
        <v>258</v>
      </c>
      <c r="E87" s="131"/>
      <c r="F87" s="82">
        <f t="shared" si="13"/>
        <v>37155.4</v>
      </c>
      <c r="G87" s="55"/>
      <c r="H87" s="55">
        <v>37155.4</v>
      </c>
      <c r="I87" s="90"/>
      <c r="J87" s="113">
        <f>SUM(K87:M87)</f>
        <v>37155.4</v>
      </c>
      <c r="K87" s="79"/>
      <c r="L87" s="47">
        <v>37155.4</v>
      </c>
      <c r="M87" s="89"/>
      <c r="N87" s="124">
        <f t="shared" si="29"/>
        <v>0</v>
      </c>
      <c r="O87" s="274"/>
      <c r="P87" s="232"/>
      <c r="Q87" s="285"/>
      <c r="R87" s="199">
        <f t="shared" si="24"/>
        <v>0</v>
      </c>
      <c r="S87" s="200">
        <v>0</v>
      </c>
      <c r="T87" s="200">
        <v>0</v>
      </c>
      <c r="U87" s="201">
        <v>0</v>
      </c>
    </row>
    <row r="88" spans="1:21" s="5" customFormat="1" ht="41.25" customHeight="1">
      <c r="A88" s="4"/>
      <c r="B88" s="63" t="s">
        <v>45</v>
      </c>
      <c r="C88" s="247" t="s">
        <v>269</v>
      </c>
      <c r="D88" s="239" t="s">
        <v>258</v>
      </c>
      <c r="E88" s="131"/>
      <c r="F88" s="46">
        <f t="shared" si="13"/>
        <v>136689.1</v>
      </c>
      <c r="G88" s="47">
        <f>SUM(G89:G93)</f>
        <v>15641.9</v>
      </c>
      <c r="H88" s="47">
        <f>SUM(H89:H93)</f>
        <v>121047.2</v>
      </c>
      <c r="I88" s="48"/>
      <c r="J88" s="288">
        <f>SUM(J89:J93)</f>
        <v>89956.49999999999</v>
      </c>
      <c r="K88" s="47">
        <f>SUM(K89:K93)</f>
        <v>732</v>
      </c>
      <c r="L88" s="47">
        <f>SUM(L89:L93)</f>
        <v>89224.49999999999</v>
      </c>
      <c r="M88" s="77"/>
      <c r="N88" s="290">
        <f>SUM(N89:N93)</f>
        <v>32719.6</v>
      </c>
      <c r="O88" s="47">
        <f>SUM(O89:O93)</f>
        <v>0</v>
      </c>
      <c r="P88" s="47">
        <f>SUM(P89:P93)</f>
        <v>32719.6</v>
      </c>
      <c r="Q88" s="77">
        <f>SUM(Q89:Q93)</f>
        <v>0</v>
      </c>
      <c r="R88" s="199">
        <f t="shared" si="24"/>
        <v>36.37269124521297</v>
      </c>
      <c r="S88" s="200">
        <f>SUM(O88/K88*100)</f>
        <v>0</v>
      </c>
      <c r="T88" s="200">
        <v>0</v>
      </c>
      <c r="U88" s="201">
        <v>0</v>
      </c>
    </row>
    <row r="89" spans="1:21" s="5" customFormat="1" ht="19.5" customHeight="1">
      <c r="A89" s="4"/>
      <c r="B89" s="81" t="s">
        <v>154</v>
      </c>
      <c r="C89" s="247" t="s">
        <v>269</v>
      </c>
      <c r="D89" s="239" t="s">
        <v>258</v>
      </c>
      <c r="E89" s="131"/>
      <c r="F89" s="44">
        <f t="shared" si="13"/>
        <v>4000</v>
      </c>
      <c r="G89" s="83">
        <v>4000</v>
      </c>
      <c r="H89" s="83"/>
      <c r="I89" s="91"/>
      <c r="J89" s="113">
        <f>SUM(K89:M89)</f>
        <v>0</v>
      </c>
      <c r="K89" s="79"/>
      <c r="L89" s="74"/>
      <c r="M89" s="89"/>
      <c r="N89" s="113">
        <f t="shared" si="29"/>
        <v>0</v>
      </c>
      <c r="O89" s="79"/>
      <c r="P89" s="74"/>
      <c r="Q89" s="89"/>
      <c r="R89" s="199">
        <v>0</v>
      </c>
      <c r="S89" s="200">
        <v>0</v>
      </c>
      <c r="T89" s="200">
        <v>0</v>
      </c>
      <c r="U89" s="201">
        <v>0</v>
      </c>
    </row>
    <row r="90" spans="1:21" s="5" customFormat="1" ht="36" customHeight="1">
      <c r="A90" s="4"/>
      <c r="B90" s="81" t="s">
        <v>190</v>
      </c>
      <c r="C90" s="247" t="s">
        <v>269</v>
      </c>
      <c r="D90" s="239" t="s">
        <v>258</v>
      </c>
      <c r="E90" s="131"/>
      <c r="F90" s="46">
        <f t="shared" si="13"/>
        <v>57517.600000000006</v>
      </c>
      <c r="G90" s="47">
        <v>7055.3</v>
      </c>
      <c r="H90" s="47">
        <v>50462.3</v>
      </c>
      <c r="I90" s="77"/>
      <c r="J90" s="113">
        <f>SUM(K90:M90)</f>
        <v>37137.6</v>
      </c>
      <c r="K90" s="79"/>
      <c r="L90" s="74">
        <v>37137.6</v>
      </c>
      <c r="M90" s="89"/>
      <c r="N90" s="113">
        <f t="shared" si="29"/>
        <v>16784.7</v>
      </c>
      <c r="O90" s="79"/>
      <c r="P90" s="74">
        <v>16784.7</v>
      </c>
      <c r="Q90" s="89"/>
      <c r="R90" s="199">
        <f t="shared" si="24"/>
        <v>45.19597389168929</v>
      </c>
      <c r="S90" s="200">
        <v>0</v>
      </c>
      <c r="T90" s="200">
        <v>0</v>
      </c>
      <c r="U90" s="201">
        <v>0</v>
      </c>
    </row>
    <row r="91" spans="1:21" s="5" customFormat="1" ht="32.25" customHeight="1">
      <c r="A91" s="4"/>
      <c r="B91" s="81" t="s">
        <v>184</v>
      </c>
      <c r="C91" s="247" t="s">
        <v>269</v>
      </c>
      <c r="D91" s="239" t="s">
        <v>258</v>
      </c>
      <c r="E91" s="131"/>
      <c r="F91" s="46">
        <f t="shared" si="13"/>
        <v>62990.799999999996</v>
      </c>
      <c r="G91" s="47">
        <v>3854.6</v>
      </c>
      <c r="H91" s="47">
        <v>59136.2</v>
      </c>
      <c r="I91" s="77"/>
      <c r="J91" s="113">
        <f>SUM(K91:M91)</f>
        <v>40638.2</v>
      </c>
      <c r="K91" s="79"/>
      <c r="L91" s="74">
        <v>40638.2</v>
      </c>
      <c r="M91" s="89"/>
      <c r="N91" s="113">
        <f t="shared" si="29"/>
        <v>15934.9</v>
      </c>
      <c r="O91" s="79"/>
      <c r="P91" s="74">
        <v>15934.9</v>
      </c>
      <c r="Q91" s="89"/>
      <c r="R91" s="199">
        <v>0</v>
      </c>
      <c r="S91" s="200">
        <v>0</v>
      </c>
      <c r="T91" s="200">
        <v>0</v>
      </c>
      <c r="U91" s="201">
        <v>0</v>
      </c>
    </row>
    <row r="92" spans="1:21" s="5" customFormat="1" ht="22.5" customHeight="1">
      <c r="A92" s="4"/>
      <c r="B92" s="78" t="s">
        <v>152</v>
      </c>
      <c r="C92" s="247" t="s">
        <v>269</v>
      </c>
      <c r="D92" s="239" t="s">
        <v>258</v>
      </c>
      <c r="E92" s="131"/>
      <c r="F92" s="46">
        <f t="shared" si="13"/>
        <v>9770.2</v>
      </c>
      <c r="G92" s="47">
        <v>732</v>
      </c>
      <c r="H92" s="47">
        <v>9038.2</v>
      </c>
      <c r="I92" s="77">
        <v>0</v>
      </c>
      <c r="J92" s="113">
        <f>SUM(K92:M92)</f>
        <v>9770.2</v>
      </c>
      <c r="K92" s="79">
        <v>732</v>
      </c>
      <c r="L92" s="74">
        <v>9038.2</v>
      </c>
      <c r="M92" s="89"/>
      <c r="N92" s="113">
        <f t="shared" si="29"/>
        <v>0</v>
      </c>
      <c r="O92" s="79"/>
      <c r="P92" s="74"/>
      <c r="Q92" s="89"/>
      <c r="R92" s="199">
        <v>0</v>
      </c>
      <c r="S92" s="200">
        <v>0</v>
      </c>
      <c r="T92" s="200">
        <v>0</v>
      </c>
      <c r="U92" s="201">
        <v>0</v>
      </c>
    </row>
    <row r="93" spans="1:21" s="5" customFormat="1" ht="19.5" customHeight="1">
      <c r="A93" s="4"/>
      <c r="B93" s="78" t="s">
        <v>153</v>
      </c>
      <c r="C93" s="247" t="s">
        <v>269</v>
      </c>
      <c r="D93" s="239" t="s">
        <v>258</v>
      </c>
      <c r="E93" s="131"/>
      <c r="F93" s="46">
        <f t="shared" si="13"/>
        <v>2410.5</v>
      </c>
      <c r="G93" s="47"/>
      <c r="H93" s="47">
        <v>2410.5</v>
      </c>
      <c r="I93" s="77"/>
      <c r="J93" s="113">
        <f>SUM(K93:M93)</f>
        <v>2410.5</v>
      </c>
      <c r="K93" s="79"/>
      <c r="L93" s="74">
        <v>2410.5</v>
      </c>
      <c r="M93" s="89"/>
      <c r="N93" s="113">
        <f t="shared" si="29"/>
        <v>0</v>
      </c>
      <c r="O93" s="79"/>
      <c r="P93" s="74"/>
      <c r="Q93" s="89"/>
      <c r="R93" s="199">
        <v>0</v>
      </c>
      <c r="S93" s="200">
        <v>0</v>
      </c>
      <c r="T93" s="200">
        <v>0</v>
      </c>
      <c r="U93" s="201">
        <v>0</v>
      </c>
    </row>
    <row r="94" spans="1:21" s="5" customFormat="1" ht="21" customHeight="1">
      <c r="A94" s="4"/>
      <c r="B94" s="63" t="s">
        <v>93</v>
      </c>
      <c r="C94" s="247" t="s">
        <v>269</v>
      </c>
      <c r="D94" s="239" t="s">
        <v>258</v>
      </c>
      <c r="E94" s="131">
        <v>10440</v>
      </c>
      <c r="F94" s="46">
        <f t="shared" si="13"/>
        <v>10440</v>
      </c>
      <c r="G94" s="47">
        <v>10440</v>
      </c>
      <c r="H94" s="47"/>
      <c r="I94" s="77"/>
      <c r="J94" s="113">
        <f t="shared" si="26"/>
        <v>0</v>
      </c>
      <c r="K94" s="79">
        <v>0</v>
      </c>
      <c r="L94" s="74"/>
      <c r="M94" s="89"/>
      <c r="N94" s="113">
        <f t="shared" si="29"/>
        <v>0</v>
      </c>
      <c r="O94" s="79">
        <v>0</v>
      </c>
      <c r="P94" s="74"/>
      <c r="Q94" s="89"/>
      <c r="R94" s="199">
        <v>0</v>
      </c>
      <c r="S94" s="200">
        <v>0</v>
      </c>
      <c r="T94" s="200">
        <v>0</v>
      </c>
      <c r="U94" s="201">
        <v>0</v>
      </c>
    </row>
    <row r="95" spans="1:21" s="5" customFormat="1" ht="21" customHeight="1">
      <c r="A95" s="4"/>
      <c r="B95" s="63" t="s">
        <v>200</v>
      </c>
      <c r="C95" s="247" t="s">
        <v>269</v>
      </c>
      <c r="D95" s="239" t="s">
        <v>258</v>
      </c>
      <c r="E95" s="131"/>
      <c r="F95" s="82">
        <f t="shared" si="13"/>
        <v>2394.4</v>
      </c>
      <c r="G95" s="55"/>
      <c r="H95" s="55"/>
      <c r="I95" s="90">
        <v>2394.4</v>
      </c>
      <c r="J95" s="113">
        <f t="shared" si="26"/>
        <v>2394.4</v>
      </c>
      <c r="K95" s="79"/>
      <c r="L95" s="74"/>
      <c r="M95" s="89">
        <v>2394.4</v>
      </c>
      <c r="N95" s="124">
        <f t="shared" si="29"/>
        <v>2360.7</v>
      </c>
      <c r="O95" s="289"/>
      <c r="P95" s="273"/>
      <c r="Q95" s="157">
        <v>2360.7</v>
      </c>
      <c r="R95" s="199">
        <f>SUM(N95/J95*100)</f>
        <v>98.5925492816572</v>
      </c>
      <c r="S95" s="200">
        <v>0</v>
      </c>
      <c r="T95" s="200">
        <v>0</v>
      </c>
      <c r="U95" s="201">
        <f>SUM(Q95/M95*100)</f>
        <v>98.5925492816572</v>
      </c>
    </row>
    <row r="96" spans="1:21" s="5" customFormat="1" ht="39.75" customHeight="1">
      <c r="A96" s="4"/>
      <c r="B96" s="63" t="s">
        <v>191</v>
      </c>
      <c r="C96" s="247" t="s">
        <v>269</v>
      </c>
      <c r="D96" s="239" t="s">
        <v>258</v>
      </c>
      <c r="E96" s="131">
        <f aca="true" t="shared" si="30" ref="E96:Q96">SUM(E97+E98)</f>
        <v>19889.199999999997</v>
      </c>
      <c r="F96" s="282">
        <f t="shared" si="30"/>
        <v>15964.099999999999</v>
      </c>
      <c r="G96" s="280">
        <f t="shared" si="30"/>
        <v>0</v>
      </c>
      <c r="H96" s="280">
        <f t="shared" si="30"/>
        <v>15964.099999999999</v>
      </c>
      <c r="I96" s="283">
        <f t="shared" si="30"/>
        <v>0</v>
      </c>
      <c r="J96" s="280">
        <f t="shared" si="30"/>
        <v>15964.099999999999</v>
      </c>
      <c r="K96" s="280">
        <f t="shared" si="30"/>
        <v>0</v>
      </c>
      <c r="L96" s="280">
        <f t="shared" si="30"/>
        <v>15964.099999999999</v>
      </c>
      <c r="M96" s="284">
        <f t="shared" si="30"/>
        <v>0</v>
      </c>
      <c r="N96" s="287">
        <f t="shared" si="30"/>
        <v>6507.9</v>
      </c>
      <c r="O96" s="280">
        <f t="shared" si="30"/>
        <v>0</v>
      </c>
      <c r="P96" s="280">
        <f t="shared" si="30"/>
        <v>6507.9</v>
      </c>
      <c r="Q96" s="284">
        <f t="shared" si="30"/>
        <v>0</v>
      </c>
      <c r="R96" s="199">
        <f>SUM(N96/J96*100)</f>
        <v>40.765843361041334</v>
      </c>
      <c r="S96" s="200">
        <v>0</v>
      </c>
      <c r="T96" s="200">
        <f>SUM(P96/L96*100)</f>
        <v>40.765843361041334</v>
      </c>
      <c r="U96" s="201">
        <v>0</v>
      </c>
    </row>
    <row r="97" spans="1:21" s="5" customFormat="1" ht="30.75" customHeight="1">
      <c r="A97" s="32"/>
      <c r="B97" s="81" t="s">
        <v>190</v>
      </c>
      <c r="C97" s="247" t="s">
        <v>269</v>
      </c>
      <c r="D97" s="239" t="s">
        <v>258</v>
      </c>
      <c r="E97" s="131">
        <v>8327.9</v>
      </c>
      <c r="F97" s="44">
        <f t="shared" si="13"/>
        <v>4132.3</v>
      </c>
      <c r="G97" s="281"/>
      <c r="H97" s="83">
        <v>4132.3</v>
      </c>
      <c r="I97" s="91"/>
      <c r="J97" s="113">
        <f t="shared" si="26"/>
        <v>4132.3</v>
      </c>
      <c r="K97" s="79"/>
      <c r="L97" s="74">
        <v>4132.3</v>
      </c>
      <c r="M97" s="89"/>
      <c r="N97" s="113">
        <f t="shared" si="29"/>
        <v>1336</v>
      </c>
      <c r="O97" s="114"/>
      <c r="P97" s="49">
        <v>1336</v>
      </c>
      <c r="Q97" s="286"/>
      <c r="R97" s="199">
        <f>SUM(N97/J97*100)</f>
        <v>32.33066331098904</v>
      </c>
      <c r="S97" s="200">
        <v>0</v>
      </c>
      <c r="T97" s="200">
        <f>SUM(P97/L97*100)</f>
        <v>32.33066331098904</v>
      </c>
      <c r="U97" s="201">
        <v>0</v>
      </c>
    </row>
    <row r="98" spans="1:21" s="5" customFormat="1" ht="31.5" customHeight="1">
      <c r="A98" s="32"/>
      <c r="B98" s="81" t="s">
        <v>184</v>
      </c>
      <c r="C98" s="247" t="s">
        <v>269</v>
      </c>
      <c r="D98" s="239" t="s">
        <v>258</v>
      </c>
      <c r="E98" s="131">
        <v>11561.3</v>
      </c>
      <c r="F98" s="46">
        <f t="shared" si="13"/>
        <v>11831.8</v>
      </c>
      <c r="G98" s="75"/>
      <c r="H98" s="47">
        <v>11831.8</v>
      </c>
      <c r="I98" s="77"/>
      <c r="J98" s="113">
        <f t="shared" si="26"/>
        <v>11831.8</v>
      </c>
      <c r="K98" s="79"/>
      <c r="L98" s="74">
        <v>11831.8</v>
      </c>
      <c r="M98" s="89"/>
      <c r="N98" s="113">
        <f t="shared" si="29"/>
        <v>5171.9</v>
      </c>
      <c r="O98" s="79"/>
      <c r="P98" s="74">
        <v>5171.9</v>
      </c>
      <c r="Q98" s="89"/>
      <c r="R98" s="199">
        <f>SUM(N98/J98*100)</f>
        <v>43.71186125526125</v>
      </c>
      <c r="S98" s="200">
        <v>0</v>
      </c>
      <c r="T98" s="200">
        <f>SUM(P98/L98*100)</f>
        <v>43.71186125526125</v>
      </c>
      <c r="U98" s="201">
        <v>0</v>
      </c>
    </row>
    <row r="99" spans="1:21" s="9" customFormat="1" ht="26.25" customHeight="1">
      <c r="A99" s="14" t="s">
        <v>218</v>
      </c>
      <c r="B99" s="98" t="s">
        <v>140</v>
      </c>
      <c r="C99" s="265" t="s">
        <v>269</v>
      </c>
      <c r="D99" s="266" t="s">
        <v>261</v>
      </c>
      <c r="E99" s="139">
        <f>SUM(E100+E101+E102+E103+E104+E105)</f>
        <v>51565.5</v>
      </c>
      <c r="F99" s="99">
        <f t="shared" si="13"/>
        <v>83514.5</v>
      </c>
      <c r="G99" s="100">
        <f>SUM(G100:G105)</f>
        <v>23041.199999999997</v>
      </c>
      <c r="H99" s="100">
        <f>SUM(H100:H105)</f>
        <v>60473.3</v>
      </c>
      <c r="I99" s="102">
        <f>SUM(I100:I105)</f>
        <v>0</v>
      </c>
      <c r="J99" s="120">
        <f t="shared" si="26"/>
        <v>33859.2</v>
      </c>
      <c r="K99" s="165">
        <f>SUM(K100:K105)</f>
        <v>4944</v>
      </c>
      <c r="L99" s="165">
        <f>SUM(L100:L105)</f>
        <v>28915.2</v>
      </c>
      <c r="M99" s="165">
        <f>SUM(M100:M105)</f>
        <v>0</v>
      </c>
      <c r="N99" s="120">
        <f aca="true" t="shared" si="31" ref="N99:N108">SUM(O99:Q99)</f>
        <v>20625.7</v>
      </c>
      <c r="O99" s="165">
        <f>SUM(O100:O105)</f>
        <v>1327.8</v>
      </c>
      <c r="P99" s="165">
        <f>SUM(P100:P105)</f>
        <v>19297.9</v>
      </c>
      <c r="Q99" s="165">
        <f>SUM(Q100:Q105)</f>
        <v>0</v>
      </c>
      <c r="R99" s="203">
        <f t="shared" si="24"/>
        <v>60.9160877988848</v>
      </c>
      <c r="S99" s="204">
        <f>SUM(O99/K99*100)</f>
        <v>26.856796116504857</v>
      </c>
      <c r="T99" s="204">
        <v>0</v>
      </c>
      <c r="U99" s="205">
        <v>0</v>
      </c>
    </row>
    <row r="100" spans="1:21" s="5" customFormat="1" ht="18.75" customHeight="1">
      <c r="A100" s="4"/>
      <c r="B100" s="63" t="s">
        <v>19</v>
      </c>
      <c r="C100" s="247" t="s">
        <v>269</v>
      </c>
      <c r="D100" s="248" t="s">
        <v>261</v>
      </c>
      <c r="E100" s="140">
        <v>10000</v>
      </c>
      <c r="F100" s="46">
        <f t="shared" si="13"/>
        <v>10000</v>
      </c>
      <c r="G100" s="47">
        <v>10000</v>
      </c>
      <c r="H100" s="47"/>
      <c r="I100" s="77"/>
      <c r="J100" s="113">
        <f t="shared" si="26"/>
        <v>0</v>
      </c>
      <c r="K100" s="79">
        <v>0</v>
      </c>
      <c r="L100" s="74"/>
      <c r="M100" s="89"/>
      <c r="N100" s="113">
        <f t="shared" si="31"/>
        <v>0</v>
      </c>
      <c r="O100" s="79">
        <v>0</v>
      </c>
      <c r="P100" s="74"/>
      <c r="Q100" s="89"/>
      <c r="R100" s="199">
        <v>0</v>
      </c>
      <c r="S100" s="200">
        <v>0</v>
      </c>
      <c r="T100" s="200">
        <v>0</v>
      </c>
      <c r="U100" s="201">
        <v>0</v>
      </c>
    </row>
    <row r="101" spans="1:21" s="5" customFormat="1" ht="18.75" customHeight="1">
      <c r="A101" s="4"/>
      <c r="B101" s="63" t="s">
        <v>20</v>
      </c>
      <c r="C101" s="247" t="s">
        <v>269</v>
      </c>
      <c r="D101" s="248" t="s">
        <v>261</v>
      </c>
      <c r="E101" s="140">
        <v>228</v>
      </c>
      <c r="F101" s="46">
        <f t="shared" si="13"/>
        <v>228</v>
      </c>
      <c r="G101" s="47">
        <v>228</v>
      </c>
      <c r="H101" s="47"/>
      <c r="I101" s="77"/>
      <c r="J101" s="113">
        <f t="shared" si="26"/>
        <v>0</v>
      </c>
      <c r="K101" s="79">
        <v>0</v>
      </c>
      <c r="L101" s="74"/>
      <c r="M101" s="89"/>
      <c r="N101" s="113">
        <f t="shared" si="31"/>
        <v>0</v>
      </c>
      <c r="O101" s="79">
        <v>0</v>
      </c>
      <c r="P101" s="74"/>
      <c r="Q101" s="89"/>
      <c r="R101" s="199">
        <v>0</v>
      </c>
      <c r="S101" s="200">
        <v>0</v>
      </c>
      <c r="T101" s="200">
        <v>0</v>
      </c>
      <c r="U101" s="201">
        <v>0</v>
      </c>
    </row>
    <row r="102" spans="1:21" s="5" customFormat="1" ht="43.5" customHeight="1">
      <c r="A102" s="4"/>
      <c r="B102" s="63" t="s">
        <v>220</v>
      </c>
      <c r="C102" s="247" t="s">
        <v>269</v>
      </c>
      <c r="D102" s="248" t="s">
        <v>261</v>
      </c>
      <c r="E102" s="140">
        <v>3600</v>
      </c>
      <c r="F102" s="46">
        <f t="shared" si="13"/>
        <v>3600</v>
      </c>
      <c r="G102" s="47">
        <v>3600</v>
      </c>
      <c r="H102" s="47"/>
      <c r="I102" s="77"/>
      <c r="J102" s="113">
        <f t="shared" si="26"/>
        <v>1328</v>
      </c>
      <c r="K102" s="79">
        <v>1328</v>
      </c>
      <c r="L102" s="74"/>
      <c r="M102" s="89"/>
      <c r="N102" s="113">
        <f t="shared" si="31"/>
        <v>1327.8</v>
      </c>
      <c r="O102" s="79">
        <v>1327.8</v>
      </c>
      <c r="P102" s="74"/>
      <c r="Q102" s="89"/>
      <c r="R102" s="199">
        <f t="shared" si="24"/>
        <v>99.98493975903614</v>
      </c>
      <c r="S102" s="200">
        <f>SUM(O102/K102*100)</f>
        <v>99.98493975903614</v>
      </c>
      <c r="T102" s="200">
        <v>0</v>
      </c>
      <c r="U102" s="201">
        <v>0</v>
      </c>
    </row>
    <row r="103" spans="1:21" s="5" customFormat="1" ht="24" customHeight="1">
      <c r="A103" s="4"/>
      <c r="B103" s="63" t="s">
        <v>7</v>
      </c>
      <c r="C103" s="247" t="s">
        <v>269</v>
      </c>
      <c r="D103" s="248" t="s">
        <v>261</v>
      </c>
      <c r="E103" s="140">
        <v>25362.5</v>
      </c>
      <c r="F103" s="46">
        <f t="shared" si="13"/>
        <v>51085.9</v>
      </c>
      <c r="G103" s="75">
        <v>4227.1</v>
      </c>
      <c r="H103" s="47">
        <v>46858.8</v>
      </c>
      <c r="I103" s="77"/>
      <c r="J103" s="113">
        <f t="shared" si="26"/>
        <v>27805.600000000002</v>
      </c>
      <c r="K103" s="79">
        <v>2504.9</v>
      </c>
      <c r="L103" s="74">
        <v>25300.7</v>
      </c>
      <c r="M103" s="89"/>
      <c r="N103" s="113">
        <f t="shared" si="31"/>
        <v>16485.7</v>
      </c>
      <c r="O103" s="79">
        <v>0</v>
      </c>
      <c r="P103" s="74">
        <v>16485.7</v>
      </c>
      <c r="Q103" s="89"/>
      <c r="R103" s="199">
        <f t="shared" si="24"/>
        <v>59.28913600138102</v>
      </c>
      <c r="S103" s="200">
        <v>0</v>
      </c>
      <c r="T103" s="200">
        <v>0</v>
      </c>
      <c r="U103" s="201">
        <v>0</v>
      </c>
    </row>
    <row r="104" spans="1:21" s="5" customFormat="1" ht="38.25" customHeight="1">
      <c r="A104" s="4"/>
      <c r="B104" s="63" t="s">
        <v>21</v>
      </c>
      <c r="C104" s="247" t="s">
        <v>269</v>
      </c>
      <c r="D104" s="248" t="s">
        <v>261</v>
      </c>
      <c r="E104" s="140">
        <v>10000</v>
      </c>
      <c r="F104" s="46">
        <f t="shared" si="13"/>
        <v>14725.6</v>
      </c>
      <c r="G104" s="54">
        <v>1111.1</v>
      </c>
      <c r="H104" s="47">
        <v>13614.5</v>
      </c>
      <c r="I104" s="77"/>
      <c r="J104" s="113">
        <f t="shared" si="26"/>
        <v>4725.6</v>
      </c>
      <c r="K104" s="79">
        <v>1111.1</v>
      </c>
      <c r="L104" s="74">
        <v>3614.5</v>
      </c>
      <c r="M104" s="89"/>
      <c r="N104" s="113">
        <f t="shared" si="31"/>
        <v>2812.2</v>
      </c>
      <c r="O104" s="79"/>
      <c r="P104" s="74">
        <v>2812.2</v>
      </c>
      <c r="Q104" s="89"/>
      <c r="R104" s="199">
        <f t="shared" si="24"/>
        <v>59.50990350431691</v>
      </c>
      <c r="S104" s="200">
        <v>0</v>
      </c>
      <c r="T104" s="200">
        <f>SUM(P104/L104*100)</f>
        <v>77.80329229492322</v>
      </c>
      <c r="U104" s="201">
        <v>0</v>
      </c>
    </row>
    <row r="105" spans="1:21" s="5" customFormat="1" ht="24" customHeight="1">
      <c r="A105" s="4"/>
      <c r="B105" s="63" t="s">
        <v>22</v>
      </c>
      <c r="C105" s="247" t="s">
        <v>269</v>
      </c>
      <c r="D105" s="248" t="s">
        <v>261</v>
      </c>
      <c r="E105" s="140">
        <v>2375</v>
      </c>
      <c r="F105" s="46">
        <f t="shared" si="13"/>
        <v>3875</v>
      </c>
      <c r="G105" s="47">
        <v>3875</v>
      </c>
      <c r="H105" s="47"/>
      <c r="I105" s="77"/>
      <c r="J105" s="113">
        <f t="shared" si="26"/>
        <v>0</v>
      </c>
      <c r="K105" s="79">
        <v>0</v>
      </c>
      <c r="L105" s="74"/>
      <c r="M105" s="89"/>
      <c r="N105" s="113">
        <f t="shared" si="31"/>
        <v>0</v>
      </c>
      <c r="O105" s="79">
        <v>0</v>
      </c>
      <c r="P105" s="74"/>
      <c r="Q105" s="89"/>
      <c r="R105" s="199">
        <v>0</v>
      </c>
      <c r="S105" s="200">
        <v>0</v>
      </c>
      <c r="T105" s="200">
        <v>0</v>
      </c>
      <c r="U105" s="201">
        <v>0</v>
      </c>
    </row>
    <row r="106" spans="1:21" s="9" customFormat="1" ht="31.5" customHeight="1">
      <c r="A106" s="8" t="s">
        <v>219</v>
      </c>
      <c r="B106" s="95" t="s">
        <v>123</v>
      </c>
      <c r="C106" s="249" t="s">
        <v>269</v>
      </c>
      <c r="D106" s="250" t="s">
        <v>263</v>
      </c>
      <c r="E106" s="141">
        <f>SUM(E107+E108)</f>
        <v>60135</v>
      </c>
      <c r="F106" s="99">
        <f>SUM(G106:I106)</f>
        <v>53134.3</v>
      </c>
      <c r="G106" s="100">
        <f>SUM(G107:G108)</f>
        <v>53134.3</v>
      </c>
      <c r="H106" s="100"/>
      <c r="I106" s="102"/>
      <c r="J106" s="120">
        <f t="shared" si="26"/>
        <v>25019.8</v>
      </c>
      <c r="K106" s="165">
        <f>SUM(K107:K108)</f>
        <v>25019.8</v>
      </c>
      <c r="L106" s="97">
        <f>SUM(L107:L108)</f>
        <v>0</v>
      </c>
      <c r="M106" s="141">
        <f>SUM(M107:M108)</f>
        <v>0</v>
      </c>
      <c r="N106" s="120">
        <f t="shared" si="31"/>
        <v>24991.4</v>
      </c>
      <c r="O106" s="165">
        <f>SUM(O107:O108)</f>
        <v>24991.4</v>
      </c>
      <c r="P106" s="97">
        <f>SUM(P107:P108)</f>
        <v>0</v>
      </c>
      <c r="Q106" s="141">
        <f>SUM(Q107:Q108)</f>
        <v>0</v>
      </c>
      <c r="R106" s="203">
        <f t="shared" si="24"/>
        <v>99.8864898999992</v>
      </c>
      <c r="S106" s="204">
        <f>SUM(O106/K106*100)</f>
        <v>99.8864898999992</v>
      </c>
      <c r="T106" s="204">
        <v>0</v>
      </c>
      <c r="U106" s="205">
        <v>0</v>
      </c>
    </row>
    <row r="107" spans="1:21" s="5" customFormat="1" ht="59.25" customHeight="1">
      <c r="A107" s="4"/>
      <c r="B107" s="63" t="s">
        <v>183</v>
      </c>
      <c r="C107" s="247" t="s">
        <v>269</v>
      </c>
      <c r="D107" s="248" t="s">
        <v>263</v>
      </c>
      <c r="E107" s="140">
        <v>15052</v>
      </c>
      <c r="F107" s="46">
        <f>SUM(G107:I107)</f>
        <v>17152</v>
      </c>
      <c r="G107" s="47">
        <v>17152</v>
      </c>
      <c r="H107" s="47"/>
      <c r="I107" s="77"/>
      <c r="J107" s="113">
        <f t="shared" si="26"/>
        <v>2607.1</v>
      </c>
      <c r="K107" s="79">
        <v>2607.1</v>
      </c>
      <c r="L107" s="74"/>
      <c r="M107" s="89"/>
      <c r="N107" s="113">
        <f t="shared" si="31"/>
        <v>2578.7</v>
      </c>
      <c r="O107" s="79">
        <v>2578.7</v>
      </c>
      <c r="P107" s="74"/>
      <c r="Q107" s="89"/>
      <c r="R107" s="199">
        <f t="shared" si="24"/>
        <v>98.91066702466341</v>
      </c>
      <c r="S107" s="200">
        <f>SUM(O107/K107*100)</f>
        <v>98.91066702466341</v>
      </c>
      <c r="T107" s="200">
        <v>0</v>
      </c>
      <c r="U107" s="201">
        <v>0</v>
      </c>
    </row>
    <row r="108" spans="1:21" s="5" customFormat="1" ht="77.25" customHeight="1" thickBot="1">
      <c r="A108" s="4"/>
      <c r="B108" s="63" t="s">
        <v>168</v>
      </c>
      <c r="C108" s="247" t="s">
        <v>269</v>
      </c>
      <c r="D108" s="248" t="s">
        <v>263</v>
      </c>
      <c r="E108" s="140">
        <v>45083</v>
      </c>
      <c r="F108" s="46">
        <f>SUM(G108:I108)</f>
        <v>35982.3</v>
      </c>
      <c r="G108" s="47">
        <v>35982.3</v>
      </c>
      <c r="H108" s="47"/>
      <c r="I108" s="77"/>
      <c r="J108" s="88">
        <f t="shared" si="26"/>
        <v>22412.7</v>
      </c>
      <c r="K108" s="79">
        <v>22412.7</v>
      </c>
      <c r="L108" s="74"/>
      <c r="M108" s="89"/>
      <c r="N108" s="88">
        <f t="shared" si="31"/>
        <v>22412.7</v>
      </c>
      <c r="O108" s="79">
        <v>22412.7</v>
      </c>
      <c r="P108" s="74"/>
      <c r="Q108" s="89"/>
      <c r="R108" s="425">
        <f t="shared" si="24"/>
        <v>100</v>
      </c>
      <c r="S108" s="427">
        <f>SUM(O108/K108*100)</f>
        <v>100</v>
      </c>
      <c r="T108" s="427">
        <v>0</v>
      </c>
      <c r="U108" s="433">
        <v>0</v>
      </c>
    </row>
    <row r="109" spans="1:21" s="5" customFormat="1" ht="0.75" customHeight="1" hidden="1">
      <c r="A109" s="158"/>
      <c r="B109" s="155"/>
      <c r="C109" s="252"/>
      <c r="D109" s="252"/>
      <c r="E109" s="153"/>
      <c r="F109" s="156"/>
      <c r="G109" s="154"/>
      <c r="H109" s="154"/>
      <c r="I109" s="154"/>
      <c r="J109" s="157"/>
      <c r="K109" s="157"/>
      <c r="L109" s="157"/>
      <c r="M109" s="157"/>
      <c r="U109" s="378"/>
    </row>
    <row r="110" spans="1:21" s="25" customFormat="1" ht="17.25" customHeight="1">
      <c r="A110" s="527"/>
      <c r="B110" s="529"/>
      <c r="C110" s="531"/>
      <c r="D110" s="533"/>
      <c r="E110" s="541" t="s">
        <v>170</v>
      </c>
      <c r="F110" s="540" t="s">
        <v>0</v>
      </c>
      <c r="G110" s="525" t="s">
        <v>255</v>
      </c>
      <c r="H110" s="525"/>
      <c r="I110" s="526"/>
      <c r="J110" s="540" t="s">
        <v>293</v>
      </c>
      <c r="K110" s="525" t="s">
        <v>255</v>
      </c>
      <c r="L110" s="525"/>
      <c r="M110" s="539"/>
      <c r="N110" s="540" t="s">
        <v>294</v>
      </c>
      <c r="O110" s="525" t="s">
        <v>255</v>
      </c>
      <c r="P110" s="525"/>
      <c r="Q110" s="539"/>
      <c r="R110" s="540" t="s">
        <v>295</v>
      </c>
      <c r="S110" s="525" t="s">
        <v>255</v>
      </c>
      <c r="T110" s="525"/>
      <c r="U110" s="526"/>
    </row>
    <row r="111" spans="1:21" s="25" customFormat="1" ht="147" customHeight="1" thickBot="1">
      <c r="A111" s="528"/>
      <c r="B111" s="530"/>
      <c r="C111" s="532"/>
      <c r="D111" s="534"/>
      <c r="E111" s="542"/>
      <c r="F111" s="538"/>
      <c r="G111" s="173" t="s">
        <v>134</v>
      </c>
      <c r="H111" s="174" t="s">
        <v>135</v>
      </c>
      <c r="I111" s="175" t="s">
        <v>136</v>
      </c>
      <c r="J111" s="538"/>
      <c r="K111" s="173" t="s">
        <v>134</v>
      </c>
      <c r="L111" s="174" t="s">
        <v>135</v>
      </c>
      <c r="M111" s="176" t="s">
        <v>136</v>
      </c>
      <c r="N111" s="538"/>
      <c r="O111" s="173" t="s">
        <v>134</v>
      </c>
      <c r="P111" s="174" t="s">
        <v>135</v>
      </c>
      <c r="Q111" s="176" t="s">
        <v>136</v>
      </c>
      <c r="R111" s="538"/>
      <c r="S111" s="173" t="s">
        <v>134</v>
      </c>
      <c r="T111" s="174" t="s">
        <v>135</v>
      </c>
      <c r="U111" s="175" t="s">
        <v>136</v>
      </c>
    </row>
    <row r="112" spans="1:21" s="151" customFormat="1" ht="30.75" customHeight="1" thickBot="1">
      <c r="A112" s="150"/>
      <c r="B112" s="177">
        <v>1</v>
      </c>
      <c r="C112" s="263">
        <v>2</v>
      </c>
      <c r="D112" s="264">
        <v>3</v>
      </c>
      <c r="E112" s="179">
        <v>4</v>
      </c>
      <c r="F112" s="178">
        <v>5</v>
      </c>
      <c r="G112" s="178">
        <v>6</v>
      </c>
      <c r="H112" s="178">
        <v>7</v>
      </c>
      <c r="I112" s="180">
        <v>8</v>
      </c>
      <c r="J112" s="177">
        <v>9</v>
      </c>
      <c r="K112" s="178">
        <v>10</v>
      </c>
      <c r="L112" s="178">
        <v>11</v>
      </c>
      <c r="M112" s="180">
        <v>12</v>
      </c>
      <c r="N112" s="181">
        <v>13</v>
      </c>
      <c r="O112" s="182">
        <v>14</v>
      </c>
      <c r="P112" s="182">
        <v>15</v>
      </c>
      <c r="Q112" s="183">
        <v>16</v>
      </c>
      <c r="R112" s="184">
        <v>17</v>
      </c>
      <c r="S112" s="185">
        <v>18</v>
      </c>
      <c r="T112" s="185">
        <v>19</v>
      </c>
      <c r="U112" s="186">
        <v>20</v>
      </c>
    </row>
    <row r="113" spans="1:21" s="9" customFormat="1" ht="24.75" customHeight="1">
      <c r="A113" s="8" t="s">
        <v>23</v>
      </c>
      <c r="B113" s="109" t="s">
        <v>24</v>
      </c>
      <c r="C113" s="249" t="s">
        <v>25</v>
      </c>
      <c r="D113" s="250" t="s">
        <v>259</v>
      </c>
      <c r="E113" s="141">
        <f>SUM(E114+E130+E150+E156)</f>
        <v>1105931.1</v>
      </c>
      <c r="F113" s="99">
        <f>SUM(F114+F130+F150+F156)</f>
        <v>1382590.2</v>
      </c>
      <c r="G113" s="100">
        <f>SUM(G114+G130+G150+G156)</f>
        <v>570972.5000000001</v>
      </c>
      <c r="H113" s="100">
        <f>SUM(H114+H130+H150+H156)</f>
        <v>743701.8</v>
      </c>
      <c r="I113" s="101">
        <f>SUM(I114+I130+I150+I156)</f>
        <v>67915.9</v>
      </c>
      <c r="J113" s="120">
        <f>SUM(K113:M113)</f>
        <v>800193.9</v>
      </c>
      <c r="K113" s="100">
        <f>SUM(K114+K130+K150+K156)</f>
        <v>342017.30000000005</v>
      </c>
      <c r="L113" s="100">
        <f>SUM(L114+L130+L150+L156)</f>
        <v>419632.00000000006</v>
      </c>
      <c r="M113" s="100">
        <f>SUM(M114+M130+M150+M156)</f>
        <v>38544.59999999999</v>
      </c>
      <c r="N113" s="120">
        <f>SUM(O113:Q113)</f>
        <v>642995.9</v>
      </c>
      <c r="O113" s="104">
        <f>SUM(O114+O130+O150+O156)</f>
        <v>286975.30000000005</v>
      </c>
      <c r="P113" s="104">
        <f>SUM(P114+P130+P150+P156)</f>
        <v>332434.2</v>
      </c>
      <c r="Q113" s="105">
        <f>SUM(Q114+Q130+Q150+Q156)</f>
        <v>23586.399999999998</v>
      </c>
      <c r="R113" s="435">
        <f aca="true" t="shared" si="32" ref="R113:R192">SUM(N113/J113*100)</f>
        <v>80.35501145409881</v>
      </c>
      <c r="S113" s="436">
        <f aca="true" t="shared" si="33" ref="S113:S191">SUM(O113/K113*100)</f>
        <v>83.90666203142356</v>
      </c>
      <c r="T113" s="436">
        <f aca="true" t="shared" si="34" ref="T113:T126">SUM(P113/L113*100)</f>
        <v>79.2204121706638</v>
      </c>
      <c r="U113" s="437">
        <f aca="true" t="shared" si="35" ref="U113:U126">SUM(Q113/M113*100)</f>
        <v>61.192488701400464</v>
      </c>
    </row>
    <row r="114" spans="1:21" s="9" customFormat="1" ht="23.25" customHeight="1">
      <c r="A114" s="8" t="s">
        <v>221</v>
      </c>
      <c r="B114" s="271" t="s">
        <v>108</v>
      </c>
      <c r="C114" s="249" t="s">
        <v>25</v>
      </c>
      <c r="D114" s="250" t="s">
        <v>258</v>
      </c>
      <c r="E114" s="141">
        <f>SUM(E115+E116+E117+E118+E119+E120+E121+E122+E123+E124+E125+E126+E127+E128+E129)</f>
        <v>325427.60000000003</v>
      </c>
      <c r="F114" s="99">
        <f>SUM(F115++F116+F117+F118+F119+F120+F121+F122+F123+F124+F125+F126+F127+F129+F128)</f>
        <v>373275.2</v>
      </c>
      <c r="G114" s="100">
        <f>SUM(G115++G116+G117+G118+G119+G120+G121+G122+G123+G124+G125+G126+G127+G129+G128)</f>
        <v>274882.60000000003</v>
      </c>
      <c r="H114" s="100">
        <f aca="true" t="shared" si="36" ref="H114:M114">SUM(H115++H116+H117+H118+H119+H120+H121+H122+H123+H124+H125+H126+H127+H129+H128)</f>
        <v>52785.4</v>
      </c>
      <c r="I114" s="100">
        <f t="shared" si="36"/>
        <v>45607.2</v>
      </c>
      <c r="J114" s="120">
        <f t="shared" si="26"/>
        <v>219083.50000000003</v>
      </c>
      <c r="K114" s="100">
        <f>SUM(K115++K116+K117+K118+K119+K120+K121+K122+K123+K124+K125+K126+K127+K129+K128)</f>
        <v>165948.40000000002</v>
      </c>
      <c r="L114" s="100">
        <f t="shared" si="36"/>
        <v>27347.2</v>
      </c>
      <c r="M114" s="100">
        <f t="shared" si="36"/>
        <v>25787.899999999998</v>
      </c>
      <c r="N114" s="120">
        <f>SUM(O114:Q114)</f>
        <v>157610.60000000003</v>
      </c>
      <c r="O114" s="100">
        <f>SUM(O115++O116+O117+O118+O119+O120+O121+O122+O123+O124+O125+O126+O127+O129+O128)</f>
        <v>139905.7</v>
      </c>
      <c r="P114" s="100">
        <f>SUM(P115++P116+P117+P118+P119+P120+P121+P122+P123+P124+P125+P126+P127+P129+P128)</f>
        <v>1365.2</v>
      </c>
      <c r="Q114" s="102">
        <f>SUM(Q115++Q116+Q117+Q118+Q119+Q120+Q121+Q122+Q123+Q124+Q125+Q126+Q127+Q129+Q128)</f>
        <v>16339.699999999999</v>
      </c>
      <c r="R114" s="88">
        <f t="shared" si="32"/>
        <v>71.94088098829899</v>
      </c>
      <c r="S114" s="74">
        <f t="shared" si="33"/>
        <v>84.30674836274407</v>
      </c>
      <c r="T114" s="74">
        <f t="shared" si="34"/>
        <v>4.9921015679850225</v>
      </c>
      <c r="U114" s="208">
        <f t="shared" si="35"/>
        <v>63.36188677635636</v>
      </c>
    </row>
    <row r="115" spans="1:21" s="5" customFormat="1" ht="24.75" customHeight="1">
      <c r="A115" s="4"/>
      <c r="B115" s="50" t="s">
        <v>26</v>
      </c>
      <c r="C115" s="247" t="s">
        <v>25</v>
      </c>
      <c r="D115" s="248" t="s">
        <v>258</v>
      </c>
      <c r="E115" s="140">
        <v>37319.8</v>
      </c>
      <c r="F115" s="46">
        <f aca="true" t="shared" si="37" ref="F115:F155">SUM(G115:I115)</f>
        <v>39527.50000000001</v>
      </c>
      <c r="G115" s="47">
        <v>34823.3</v>
      </c>
      <c r="H115" s="47">
        <v>655.4</v>
      </c>
      <c r="I115" s="48">
        <v>4048.8</v>
      </c>
      <c r="J115" s="113">
        <f t="shared" si="26"/>
        <v>24056</v>
      </c>
      <c r="K115" s="74">
        <v>21312.9</v>
      </c>
      <c r="L115" s="74">
        <v>327.3</v>
      </c>
      <c r="M115" s="74">
        <v>2415.8</v>
      </c>
      <c r="N115" s="88">
        <f>SUM(O115:Q115)</f>
        <v>20160.1</v>
      </c>
      <c r="O115" s="74">
        <v>18390.6</v>
      </c>
      <c r="P115" s="74">
        <v>311.2</v>
      </c>
      <c r="Q115" s="79">
        <v>1458.3</v>
      </c>
      <c r="R115" s="88">
        <f t="shared" si="32"/>
        <v>83.80487196541402</v>
      </c>
      <c r="S115" s="74">
        <f t="shared" si="33"/>
        <v>86.28858578607321</v>
      </c>
      <c r="T115" s="74">
        <f t="shared" si="34"/>
        <v>95.08096547509929</v>
      </c>
      <c r="U115" s="208">
        <f t="shared" si="35"/>
        <v>60.365096448381486</v>
      </c>
    </row>
    <row r="116" spans="1:21" s="5" customFormat="1" ht="22.5" customHeight="1">
      <c r="A116" s="4"/>
      <c r="B116" s="50" t="s">
        <v>27</v>
      </c>
      <c r="C116" s="247" t="s">
        <v>25</v>
      </c>
      <c r="D116" s="248" t="s">
        <v>258</v>
      </c>
      <c r="E116" s="140">
        <v>21052.8</v>
      </c>
      <c r="F116" s="46">
        <f t="shared" si="37"/>
        <v>22138.6</v>
      </c>
      <c r="G116" s="47">
        <v>18230.5</v>
      </c>
      <c r="H116" s="47">
        <v>97.1</v>
      </c>
      <c r="I116" s="48">
        <v>3811</v>
      </c>
      <c r="J116" s="113">
        <f t="shared" si="26"/>
        <v>13303.099999999999</v>
      </c>
      <c r="K116" s="74">
        <v>11101</v>
      </c>
      <c r="L116" s="74">
        <v>47.8</v>
      </c>
      <c r="M116" s="74">
        <v>2154.3</v>
      </c>
      <c r="N116" s="88">
        <f aca="true" t="shared" si="38" ref="N116:N129">SUM(O116:Q116)</f>
        <v>9884.300000000001</v>
      </c>
      <c r="O116" s="74">
        <v>8487.5</v>
      </c>
      <c r="P116" s="74">
        <v>45.7</v>
      </c>
      <c r="Q116" s="79">
        <v>1351.1</v>
      </c>
      <c r="R116" s="88">
        <f t="shared" si="32"/>
        <v>74.30072689824178</v>
      </c>
      <c r="S116" s="74">
        <f t="shared" si="33"/>
        <v>76.45707593910458</v>
      </c>
      <c r="T116" s="74">
        <f t="shared" si="34"/>
        <v>95.60669456066947</v>
      </c>
      <c r="U116" s="208">
        <f t="shared" si="35"/>
        <v>62.71642760989648</v>
      </c>
    </row>
    <row r="117" spans="1:21" s="5" customFormat="1" ht="24" customHeight="1">
      <c r="A117" s="4"/>
      <c r="B117" s="50" t="s">
        <v>29</v>
      </c>
      <c r="C117" s="247" t="s">
        <v>25</v>
      </c>
      <c r="D117" s="248" t="s">
        <v>258</v>
      </c>
      <c r="E117" s="140">
        <v>21938.2</v>
      </c>
      <c r="F117" s="46">
        <f t="shared" si="37"/>
        <v>23360.300000000003</v>
      </c>
      <c r="G117" s="47">
        <v>19237.4</v>
      </c>
      <c r="H117" s="47">
        <v>218.9</v>
      </c>
      <c r="I117" s="48">
        <v>3904</v>
      </c>
      <c r="J117" s="113">
        <f t="shared" si="26"/>
        <v>14180.400000000001</v>
      </c>
      <c r="K117" s="74">
        <v>11940.2</v>
      </c>
      <c r="L117" s="74">
        <v>110.2</v>
      </c>
      <c r="M117" s="74">
        <v>2130</v>
      </c>
      <c r="N117" s="88">
        <f t="shared" si="38"/>
        <v>12562.9</v>
      </c>
      <c r="O117" s="74">
        <v>10901.4</v>
      </c>
      <c r="P117" s="74">
        <v>107.9</v>
      </c>
      <c r="Q117" s="79">
        <v>1553.6</v>
      </c>
      <c r="R117" s="88">
        <f t="shared" si="32"/>
        <v>88.59341062311358</v>
      </c>
      <c r="S117" s="74">
        <f t="shared" si="33"/>
        <v>91.29997822482035</v>
      </c>
      <c r="T117" s="74">
        <f t="shared" si="34"/>
        <v>97.91288566243195</v>
      </c>
      <c r="U117" s="208">
        <f t="shared" si="35"/>
        <v>72.93896713615024</v>
      </c>
    </row>
    <row r="118" spans="1:21" s="5" customFormat="1" ht="22.5" customHeight="1">
      <c r="A118" s="4"/>
      <c r="B118" s="50" t="s">
        <v>30</v>
      </c>
      <c r="C118" s="247" t="s">
        <v>25</v>
      </c>
      <c r="D118" s="248" t="s">
        <v>258</v>
      </c>
      <c r="E118" s="140">
        <v>29409.2</v>
      </c>
      <c r="F118" s="46">
        <f t="shared" si="37"/>
        <v>31027.7</v>
      </c>
      <c r="G118" s="47">
        <v>27003.2</v>
      </c>
      <c r="H118" s="47">
        <v>648.6</v>
      </c>
      <c r="I118" s="48">
        <v>3375.9</v>
      </c>
      <c r="J118" s="113">
        <f t="shared" si="26"/>
        <v>18005.2</v>
      </c>
      <c r="K118" s="74">
        <v>15666.8</v>
      </c>
      <c r="L118" s="74">
        <v>325.2</v>
      </c>
      <c r="M118" s="74">
        <v>2013.2</v>
      </c>
      <c r="N118" s="88">
        <f t="shared" si="38"/>
        <v>15203.3</v>
      </c>
      <c r="O118" s="74">
        <v>13493</v>
      </c>
      <c r="P118" s="74">
        <v>321.3</v>
      </c>
      <c r="Q118" s="79">
        <v>1389</v>
      </c>
      <c r="R118" s="88">
        <f t="shared" si="32"/>
        <v>84.43838446670962</v>
      </c>
      <c r="S118" s="74">
        <f t="shared" si="33"/>
        <v>86.12479893788138</v>
      </c>
      <c r="T118" s="74">
        <f t="shared" si="34"/>
        <v>98.80073800738009</v>
      </c>
      <c r="U118" s="208">
        <f t="shared" si="35"/>
        <v>68.9946354063183</v>
      </c>
    </row>
    <row r="119" spans="1:21" s="5" customFormat="1" ht="24" customHeight="1">
      <c r="A119" s="4"/>
      <c r="B119" s="50" t="s">
        <v>31</v>
      </c>
      <c r="C119" s="247" t="s">
        <v>25</v>
      </c>
      <c r="D119" s="248" t="s">
        <v>258</v>
      </c>
      <c r="E119" s="140">
        <v>22225.7</v>
      </c>
      <c r="F119" s="46">
        <f t="shared" si="37"/>
        <v>3031</v>
      </c>
      <c r="G119" s="47">
        <v>2340.6</v>
      </c>
      <c r="H119" s="47">
        <v>680</v>
      </c>
      <c r="I119" s="48">
        <v>10.4</v>
      </c>
      <c r="J119" s="113">
        <f t="shared" si="26"/>
        <v>1791.8000000000002</v>
      </c>
      <c r="K119" s="74">
        <v>1101.4</v>
      </c>
      <c r="L119" s="74">
        <v>680</v>
      </c>
      <c r="M119" s="74">
        <v>10.4</v>
      </c>
      <c r="N119" s="88">
        <f t="shared" si="38"/>
        <v>1047.4</v>
      </c>
      <c r="O119" s="74">
        <v>1047.4</v>
      </c>
      <c r="P119" s="74"/>
      <c r="Q119" s="79"/>
      <c r="R119" s="88">
        <f t="shared" si="32"/>
        <v>58.45518473043867</v>
      </c>
      <c r="S119" s="74">
        <f t="shared" si="33"/>
        <v>95.09714908298528</v>
      </c>
      <c r="T119" s="74">
        <f t="shared" si="34"/>
        <v>0</v>
      </c>
      <c r="U119" s="208">
        <f t="shared" si="35"/>
        <v>0</v>
      </c>
    </row>
    <row r="120" spans="1:21" s="5" customFormat="1" ht="22.5" customHeight="1">
      <c r="A120" s="4"/>
      <c r="B120" s="50" t="s">
        <v>32</v>
      </c>
      <c r="C120" s="247" t="s">
        <v>25</v>
      </c>
      <c r="D120" s="248" t="s">
        <v>258</v>
      </c>
      <c r="E120" s="140">
        <v>47420.7</v>
      </c>
      <c r="F120" s="46">
        <f t="shared" si="37"/>
        <v>49860.7</v>
      </c>
      <c r="G120" s="47">
        <v>41283.2</v>
      </c>
      <c r="H120" s="47">
        <v>403.2</v>
      </c>
      <c r="I120" s="48">
        <v>8174.3</v>
      </c>
      <c r="J120" s="113">
        <f t="shared" si="26"/>
        <v>29950.5</v>
      </c>
      <c r="K120" s="74">
        <v>25135.5</v>
      </c>
      <c r="L120" s="74">
        <v>200.8</v>
      </c>
      <c r="M120" s="74">
        <v>4614.2</v>
      </c>
      <c r="N120" s="88">
        <f t="shared" si="38"/>
        <v>23964.800000000003</v>
      </c>
      <c r="O120" s="74">
        <v>20946</v>
      </c>
      <c r="P120" s="74">
        <v>190.4</v>
      </c>
      <c r="Q120" s="79">
        <v>2828.4</v>
      </c>
      <c r="R120" s="88">
        <f t="shared" si="32"/>
        <v>80.01469090666266</v>
      </c>
      <c r="S120" s="74">
        <f t="shared" si="33"/>
        <v>83.33233872411529</v>
      </c>
      <c r="T120" s="74">
        <f t="shared" si="34"/>
        <v>94.8207171314741</v>
      </c>
      <c r="U120" s="208">
        <f t="shared" si="35"/>
        <v>61.29773308482511</v>
      </c>
    </row>
    <row r="121" spans="1:21" s="5" customFormat="1" ht="22.5" customHeight="1">
      <c r="A121" s="4"/>
      <c r="B121" s="50" t="s">
        <v>33</v>
      </c>
      <c r="C121" s="247" t="s">
        <v>25</v>
      </c>
      <c r="D121" s="248" t="s">
        <v>258</v>
      </c>
      <c r="E121" s="140">
        <v>21816.3</v>
      </c>
      <c r="F121" s="46">
        <f t="shared" si="37"/>
        <v>24120.3</v>
      </c>
      <c r="G121" s="47">
        <v>20164</v>
      </c>
      <c r="H121" s="47">
        <v>216</v>
      </c>
      <c r="I121" s="48">
        <v>3740.3</v>
      </c>
      <c r="J121" s="113">
        <f t="shared" si="26"/>
        <v>14358.8</v>
      </c>
      <c r="K121" s="74">
        <v>12162.8</v>
      </c>
      <c r="L121" s="74">
        <v>107.4</v>
      </c>
      <c r="M121" s="74">
        <v>2088.6</v>
      </c>
      <c r="N121" s="88">
        <f t="shared" si="38"/>
        <v>11696.399999999998</v>
      </c>
      <c r="O121" s="74">
        <v>10215.8</v>
      </c>
      <c r="P121" s="74">
        <v>92.8</v>
      </c>
      <c r="Q121" s="79">
        <v>1387.8</v>
      </c>
      <c r="R121" s="88">
        <f t="shared" si="32"/>
        <v>81.45806056216396</v>
      </c>
      <c r="S121" s="74">
        <f t="shared" si="33"/>
        <v>83.99217285493472</v>
      </c>
      <c r="T121" s="74">
        <f t="shared" si="34"/>
        <v>86.40595903165735</v>
      </c>
      <c r="U121" s="208">
        <f t="shared" si="35"/>
        <v>66.44642344153979</v>
      </c>
    </row>
    <row r="122" spans="1:21" s="5" customFormat="1" ht="23.25" customHeight="1">
      <c r="A122" s="4"/>
      <c r="B122" s="50" t="s">
        <v>34</v>
      </c>
      <c r="C122" s="247" t="s">
        <v>25</v>
      </c>
      <c r="D122" s="248" t="s">
        <v>258</v>
      </c>
      <c r="E122" s="140">
        <v>31373.7</v>
      </c>
      <c r="F122" s="46">
        <f t="shared" si="37"/>
        <v>31184.100000000002</v>
      </c>
      <c r="G122" s="47">
        <v>27224.7</v>
      </c>
      <c r="H122" s="47">
        <v>205.2</v>
      </c>
      <c r="I122" s="48">
        <v>3754.2</v>
      </c>
      <c r="J122" s="113">
        <f t="shared" si="26"/>
        <v>18218.2</v>
      </c>
      <c r="K122" s="74">
        <v>16262.4</v>
      </c>
      <c r="L122" s="74">
        <v>101.1</v>
      </c>
      <c r="M122" s="74">
        <v>1854.7</v>
      </c>
      <c r="N122" s="88">
        <f t="shared" si="38"/>
        <v>15335.900000000001</v>
      </c>
      <c r="O122" s="74">
        <v>13973.6</v>
      </c>
      <c r="P122" s="74">
        <v>88.1</v>
      </c>
      <c r="Q122" s="79">
        <v>1274.2</v>
      </c>
      <c r="R122" s="88">
        <f t="shared" si="32"/>
        <v>84.17900780538143</v>
      </c>
      <c r="S122" s="74">
        <f t="shared" si="33"/>
        <v>85.9258166076348</v>
      </c>
      <c r="T122" s="74">
        <f t="shared" si="34"/>
        <v>87.1414441147379</v>
      </c>
      <c r="U122" s="208">
        <f t="shared" si="35"/>
        <v>68.70113765029386</v>
      </c>
    </row>
    <row r="123" spans="1:21" s="5" customFormat="1" ht="23.25" customHeight="1">
      <c r="A123" s="4"/>
      <c r="B123" s="50" t="s">
        <v>35</v>
      </c>
      <c r="C123" s="247" t="s">
        <v>25</v>
      </c>
      <c r="D123" s="248" t="s">
        <v>258</v>
      </c>
      <c r="E123" s="140">
        <v>23361.1</v>
      </c>
      <c r="F123" s="46">
        <f t="shared" si="37"/>
        <v>25170.5</v>
      </c>
      <c r="G123" s="47">
        <v>20803.7</v>
      </c>
      <c r="H123" s="47">
        <v>103.2</v>
      </c>
      <c r="I123" s="48">
        <v>4263.6</v>
      </c>
      <c r="J123" s="113">
        <f t="shared" si="26"/>
        <v>15754</v>
      </c>
      <c r="K123" s="74">
        <v>13218.7</v>
      </c>
      <c r="L123" s="74">
        <v>50.5</v>
      </c>
      <c r="M123" s="74">
        <v>2484.8</v>
      </c>
      <c r="N123" s="88">
        <f t="shared" si="38"/>
        <v>13513.199999999999</v>
      </c>
      <c r="O123" s="74">
        <v>11982.5</v>
      </c>
      <c r="P123" s="74">
        <v>48.4</v>
      </c>
      <c r="Q123" s="79">
        <v>1482.3</v>
      </c>
      <c r="R123" s="88">
        <f t="shared" si="32"/>
        <v>85.77631077821505</v>
      </c>
      <c r="S123" s="74">
        <f t="shared" si="33"/>
        <v>90.64809701407853</v>
      </c>
      <c r="T123" s="74">
        <f t="shared" si="34"/>
        <v>95.84158415841584</v>
      </c>
      <c r="U123" s="208">
        <f t="shared" si="35"/>
        <v>59.6547005795235</v>
      </c>
    </row>
    <row r="124" spans="1:21" s="5" customFormat="1" ht="23.25" customHeight="1">
      <c r="A124" s="4"/>
      <c r="B124" s="50" t="s">
        <v>36</v>
      </c>
      <c r="C124" s="247" t="s">
        <v>25</v>
      </c>
      <c r="D124" s="248" t="s">
        <v>258</v>
      </c>
      <c r="E124" s="140">
        <v>13746.8</v>
      </c>
      <c r="F124" s="46">
        <f t="shared" si="37"/>
        <v>16371.7</v>
      </c>
      <c r="G124" s="47">
        <v>14623.1</v>
      </c>
      <c r="H124" s="47">
        <v>148.1</v>
      </c>
      <c r="I124" s="48">
        <v>1600.5</v>
      </c>
      <c r="J124" s="113">
        <f t="shared" si="26"/>
        <v>8167.3</v>
      </c>
      <c r="K124" s="74">
        <v>7272.7</v>
      </c>
      <c r="L124" s="74">
        <v>74.3</v>
      </c>
      <c r="M124" s="74">
        <v>820.3</v>
      </c>
      <c r="N124" s="88">
        <f t="shared" si="38"/>
        <v>6853.4</v>
      </c>
      <c r="O124" s="74">
        <v>6187</v>
      </c>
      <c r="P124" s="74">
        <v>68.4</v>
      </c>
      <c r="Q124" s="79">
        <v>598</v>
      </c>
      <c r="R124" s="88">
        <f t="shared" si="32"/>
        <v>83.91267615980802</v>
      </c>
      <c r="S124" s="74">
        <f t="shared" si="33"/>
        <v>85.07156901838383</v>
      </c>
      <c r="T124" s="74">
        <f t="shared" si="34"/>
        <v>92.05921938088831</v>
      </c>
      <c r="U124" s="208">
        <f t="shared" si="35"/>
        <v>72.90015847860539</v>
      </c>
    </row>
    <row r="125" spans="1:21" s="5" customFormat="1" ht="22.5" customHeight="1">
      <c r="A125" s="4"/>
      <c r="B125" s="50" t="s">
        <v>37</v>
      </c>
      <c r="C125" s="247" t="s">
        <v>25</v>
      </c>
      <c r="D125" s="248" t="s">
        <v>258</v>
      </c>
      <c r="E125" s="140">
        <v>27727.3</v>
      </c>
      <c r="F125" s="46">
        <f t="shared" si="37"/>
        <v>29857.2</v>
      </c>
      <c r="G125" s="47">
        <v>25758.7</v>
      </c>
      <c r="H125" s="47">
        <v>99.5</v>
      </c>
      <c r="I125" s="48">
        <v>3999</v>
      </c>
      <c r="J125" s="113">
        <f t="shared" si="26"/>
        <v>19111.299999999996</v>
      </c>
      <c r="K125" s="74">
        <v>16674.6</v>
      </c>
      <c r="L125" s="74">
        <v>48.6</v>
      </c>
      <c r="M125" s="74">
        <v>2388.1</v>
      </c>
      <c r="N125" s="88">
        <f t="shared" si="38"/>
        <v>14904.4</v>
      </c>
      <c r="O125" s="74">
        <v>13570.4</v>
      </c>
      <c r="P125" s="74">
        <v>38.4</v>
      </c>
      <c r="Q125" s="79">
        <v>1295.6</v>
      </c>
      <c r="R125" s="88">
        <f t="shared" si="32"/>
        <v>77.98736872949513</v>
      </c>
      <c r="S125" s="74">
        <f t="shared" si="33"/>
        <v>81.38366137718447</v>
      </c>
      <c r="T125" s="74">
        <f t="shared" si="34"/>
        <v>79.01234567901234</v>
      </c>
      <c r="U125" s="208">
        <f t="shared" si="35"/>
        <v>54.25233449185545</v>
      </c>
    </row>
    <row r="126" spans="1:21" s="5" customFormat="1" ht="20.25" customHeight="1">
      <c r="A126" s="4"/>
      <c r="B126" s="50" t="s">
        <v>38</v>
      </c>
      <c r="C126" s="247" t="s">
        <v>25</v>
      </c>
      <c r="D126" s="248" t="s">
        <v>258</v>
      </c>
      <c r="E126" s="140">
        <v>27704.4</v>
      </c>
      <c r="F126" s="46">
        <f>SUM(G126:I126)</f>
        <v>28162.4</v>
      </c>
      <c r="G126" s="47">
        <v>23180.2</v>
      </c>
      <c r="H126" s="47">
        <v>110.5</v>
      </c>
      <c r="I126" s="48">
        <v>4871.7</v>
      </c>
      <c r="J126" s="113">
        <f t="shared" si="26"/>
        <v>16702</v>
      </c>
      <c r="K126" s="74">
        <v>13889.4</v>
      </c>
      <c r="L126" s="74">
        <v>52.6</v>
      </c>
      <c r="M126" s="74">
        <v>2760</v>
      </c>
      <c r="N126" s="88">
        <f t="shared" si="38"/>
        <v>12484.5</v>
      </c>
      <c r="O126" s="74">
        <v>10710.5</v>
      </c>
      <c r="P126" s="74">
        <v>52.6</v>
      </c>
      <c r="Q126" s="79">
        <v>1721.4</v>
      </c>
      <c r="R126" s="88">
        <f t="shared" si="32"/>
        <v>74.74853310980721</v>
      </c>
      <c r="S126" s="74">
        <f t="shared" si="33"/>
        <v>77.11276225034919</v>
      </c>
      <c r="T126" s="74">
        <f t="shared" si="34"/>
        <v>100</v>
      </c>
      <c r="U126" s="208">
        <f t="shared" si="35"/>
        <v>62.36956521739131</v>
      </c>
    </row>
    <row r="127" spans="1:21" s="5" customFormat="1" ht="24" customHeight="1">
      <c r="A127" s="4"/>
      <c r="B127" s="67" t="s">
        <v>283</v>
      </c>
      <c r="C127" s="253" t="s">
        <v>25</v>
      </c>
      <c r="D127" s="254" t="s">
        <v>258</v>
      </c>
      <c r="E127" s="137">
        <v>331.6</v>
      </c>
      <c r="F127" s="46">
        <f t="shared" si="37"/>
        <v>908.8</v>
      </c>
      <c r="G127" s="47"/>
      <c r="H127" s="47">
        <v>908.8</v>
      </c>
      <c r="I127" s="48"/>
      <c r="J127" s="113">
        <f t="shared" si="26"/>
        <v>430.5</v>
      </c>
      <c r="K127" s="74"/>
      <c r="L127" s="74">
        <v>430.5</v>
      </c>
      <c r="M127" s="74"/>
      <c r="N127" s="88">
        <f t="shared" si="38"/>
        <v>0</v>
      </c>
      <c r="O127" s="74"/>
      <c r="P127" s="74"/>
      <c r="Q127" s="79"/>
      <c r="R127" s="88">
        <f t="shared" si="32"/>
        <v>0</v>
      </c>
      <c r="S127" s="74"/>
      <c r="T127" s="74">
        <f>SUM(P127/L127*100)</f>
        <v>0</v>
      </c>
      <c r="U127" s="208"/>
    </row>
    <row r="128" spans="1:21" s="7" customFormat="1" ht="24" customHeight="1">
      <c r="A128" s="6"/>
      <c r="B128" s="63" t="s">
        <v>176</v>
      </c>
      <c r="C128" s="255" t="s">
        <v>25</v>
      </c>
      <c r="D128" s="256" t="s">
        <v>258</v>
      </c>
      <c r="E128" s="142"/>
      <c r="F128" s="46">
        <f t="shared" si="37"/>
        <v>48500.9</v>
      </c>
      <c r="G128" s="55">
        <v>210</v>
      </c>
      <c r="H128" s="55">
        <v>48290.9</v>
      </c>
      <c r="I128" s="56"/>
      <c r="J128" s="113">
        <f t="shared" si="26"/>
        <v>25000.9</v>
      </c>
      <c r="K128" s="74">
        <v>210</v>
      </c>
      <c r="L128" s="74">
        <v>24790.9</v>
      </c>
      <c r="M128" s="226"/>
      <c r="N128" s="88">
        <f t="shared" si="38"/>
        <v>0</v>
      </c>
      <c r="O128" s="226"/>
      <c r="P128" s="226"/>
      <c r="Q128" s="212"/>
      <c r="R128" s="88">
        <f t="shared" si="32"/>
        <v>0</v>
      </c>
      <c r="S128" s="74">
        <f t="shared" si="33"/>
        <v>0</v>
      </c>
      <c r="T128" s="74">
        <f>SUM(P128/L128*100)</f>
        <v>0</v>
      </c>
      <c r="U128" s="208"/>
    </row>
    <row r="129" spans="1:21" s="5" customFormat="1" ht="34.5" customHeight="1">
      <c r="A129" s="4"/>
      <c r="B129" s="63" t="s">
        <v>39</v>
      </c>
      <c r="C129" s="247" t="s">
        <v>25</v>
      </c>
      <c r="D129" s="239" t="s">
        <v>258</v>
      </c>
      <c r="E129" s="131"/>
      <c r="F129" s="46">
        <f t="shared" si="37"/>
        <v>53.5</v>
      </c>
      <c r="G129" s="47"/>
      <c r="H129" s="47"/>
      <c r="I129" s="48">
        <v>53.5</v>
      </c>
      <c r="J129" s="113">
        <f t="shared" si="26"/>
        <v>53.5</v>
      </c>
      <c r="K129" s="74"/>
      <c r="L129" s="74"/>
      <c r="M129" s="74">
        <v>53.5</v>
      </c>
      <c r="N129" s="88">
        <f t="shared" si="38"/>
        <v>0</v>
      </c>
      <c r="O129" s="74"/>
      <c r="P129" s="74"/>
      <c r="Q129" s="79"/>
      <c r="R129" s="88">
        <f t="shared" si="32"/>
        <v>0</v>
      </c>
      <c r="S129" s="74"/>
      <c r="T129" s="74"/>
      <c r="U129" s="208">
        <f aca="true" t="shared" si="39" ref="U129:U137">SUM(Q129/M129*100)</f>
        <v>0</v>
      </c>
    </row>
    <row r="130" spans="1:21" s="9" customFormat="1" ht="27.75" customHeight="1">
      <c r="A130" s="8" t="s">
        <v>222</v>
      </c>
      <c r="B130" s="270" t="s">
        <v>141</v>
      </c>
      <c r="C130" s="249" t="s">
        <v>25</v>
      </c>
      <c r="D130" s="241" t="s">
        <v>261</v>
      </c>
      <c r="E130" s="143">
        <f>SUM(E131+E132+E133+E134+E135+E136+E137+E139+E138+E141+E142+E143+E144+E145+E146+E147+E148+E149)</f>
        <v>708996.2</v>
      </c>
      <c r="F130" s="96">
        <f aca="true" t="shared" si="40" ref="F130:Q130">SUM(F131+F132+F133+F134+F135+F136+F137+F138+F139+F141+F142+F143+F144+F145+F146+F147+F148+F149)</f>
        <v>910263</v>
      </c>
      <c r="G130" s="227">
        <f t="shared" si="40"/>
        <v>216847.10000000003</v>
      </c>
      <c r="H130" s="227">
        <f>SUM(H131+H132+H133+H134+H135+H136+H137+H138+H139+H141+H142+H143+H144+H145+H146+H147+H148+H149)</f>
        <v>677975</v>
      </c>
      <c r="I130" s="229">
        <f t="shared" si="40"/>
        <v>15440.899999999998</v>
      </c>
      <c r="J130" s="120">
        <f t="shared" si="26"/>
        <v>520728.70000000007</v>
      </c>
      <c r="K130" s="104">
        <f t="shared" si="40"/>
        <v>129848.7</v>
      </c>
      <c r="L130" s="104">
        <f t="shared" si="40"/>
        <v>381885.00000000006</v>
      </c>
      <c r="M130" s="104">
        <f t="shared" si="40"/>
        <v>8995</v>
      </c>
      <c r="N130" s="120">
        <f>SUM(O130:Q130)</f>
        <v>443965.5</v>
      </c>
      <c r="O130" s="104">
        <f t="shared" si="40"/>
        <v>110877.60000000002</v>
      </c>
      <c r="P130" s="104">
        <f t="shared" si="40"/>
        <v>327802.3</v>
      </c>
      <c r="Q130" s="105">
        <f t="shared" si="40"/>
        <v>5285.6</v>
      </c>
      <c r="R130" s="296">
        <f t="shared" si="32"/>
        <v>85.25850409243814</v>
      </c>
      <c r="S130" s="297">
        <f t="shared" si="33"/>
        <v>85.38984217785779</v>
      </c>
      <c r="T130" s="297">
        <f aca="true" t="shared" si="41" ref="T130:T137">SUM(P130/L130*100)</f>
        <v>85.83796169003756</v>
      </c>
      <c r="U130" s="298">
        <f t="shared" si="39"/>
        <v>58.761534185658704</v>
      </c>
    </row>
    <row r="131" spans="1:21" s="5" customFormat="1" ht="22.5" customHeight="1">
      <c r="A131" s="30"/>
      <c r="B131" s="68" t="s">
        <v>40</v>
      </c>
      <c r="C131" s="247" t="s">
        <v>25</v>
      </c>
      <c r="D131" s="248" t="s">
        <v>261</v>
      </c>
      <c r="E131" s="140">
        <v>92462.2</v>
      </c>
      <c r="F131" s="46">
        <f t="shared" si="37"/>
        <v>99784</v>
      </c>
      <c r="G131" s="47">
        <v>14774.9</v>
      </c>
      <c r="H131" s="47">
        <v>84367.1</v>
      </c>
      <c r="I131" s="48">
        <v>642</v>
      </c>
      <c r="J131" s="113">
        <f t="shared" si="26"/>
        <v>63314.3</v>
      </c>
      <c r="K131" s="74">
        <v>8704.2</v>
      </c>
      <c r="L131" s="74">
        <v>54346.1</v>
      </c>
      <c r="M131" s="74">
        <v>264</v>
      </c>
      <c r="N131" s="88">
        <f>SUM(O131:Q131)</f>
        <v>59587.8</v>
      </c>
      <c r="O131" s="74">
        <v>7658.4</v>
      </c>
      <c r="P131" s="74">
        <v>51666</v>
      </c>
      <c r="Q131" s="79">
        <v>263.4</v>
      </c>
      <c r="R131" s="88">
        <f t="shared" si="32"/>
        <v>94.11428381897929</v>
      </c>
      <c r="S131" s="74">
        <f t="shared" si="33"/>
        <v>87.98511063624456</v>
      </c>
      <c r="T131" s="74">
        <f t="shared" si="41"/>
        <v>95.06845937426974</v>
      </c>
      <c r="U131" s="208">
        <f t="shared" si="39"/>
        <v>99.77272727272727</v>
      </c>
    </row>
    <row r="132" spans="1:21" s="5" customFormat="1" ht="22.5" customHeight="1">
      <c r="A132" s="4"/>
      <c r="B132" s="68" t="s">
        <v>41</v>
      </c>
      <c r="C132" s="247" t="s">
        <v>25</v>
      </c>
      <c r="D132" s="248" t="s">
        <v>261</v>
      </c>
      <c r="E132" s="140">
        <v>59586.2</v>
      </c>
      <c r="F132" s="46">
        <f t="shared" si="37"/>
        <v>60252.2</v>
      </c>
      <c r="G132" s="47">
        <v>9058.6</v>
      </c>
      <c r="H132" s="47">
        <v>50613.2</v>
      </c>
      <c r="I132" s="48">
        <v>580.4</v>
      </c>
      <c r="J132" s="113">
        <f t="shared" si="26"/>
        <v>38653.2</v>
      </c>
      <c r="K132" s="74">
        <v>6140.2</v>
      </c>
      <c r="L132" s="74">
        <v>32178</v>
      </c>
      <c r="M132" s="74">
        <v>335</v>
      </c>
      <c r="N132" s="88">
        <f aca="true" t="shared" si="42" ref="N132:N148">SUM(O132:Q132)</f>
        <v>34371.2</v>
      </c>
      <c r="O132" s="74">
        <v>4493.3</v>
      </c>
      <c r="P132" s="74">
        <v>29706.7</v>
      </c>
      <c r="Q132" s="79">
        <v>171.2</v>
      </c>
      <c r="R132" s="88">
        <f t="shared" si="32"/>
        <v>88.92200387031345</v>
      </c>
      <c r="S132" s="74">
        <f t="shared" si="33"/>
        <v>73.17839809778184</v>
      </c>
      <c r="T132" s="74">
        <f t="shared" si="41"/>
        <v>92.319908011685</v>
      </c>
      <c r="U132" s="208">
        <f t="shared" si="39"/>
        <v>51.10447761194029</v>
      </c>
    </row>
    <row r="133" spans="1:21" s="5" customFormat="1" ht="22.5" customHeight="1">
      <c r="A133" s="4"/>
      <c r="B133" s="68" t="s">
        <v>46</v>
      </c>
      <c r="C133" s="247" t="s">
        <v>25</v>
      </c>
      <c r="D133" s="248" t="s">
        <v>261</v>
      </c>
      <c r="E133" s="140">
        <v>75884.2</v>
      </c>
      <c r="F133" s="46">
        <f t="shared" si="37"/>
        <v>76682.3</v>
      </c>
      <c r="G133" s="47">
        <v>9985</v>
      </c>
      <c r="H133" s="47">
        <v>66487.3</v>
      </c>
      <c r="I133" s="48">
        <v>210</v>
      </c>
      <c r="J133" s="113">
        <f t="shared" si="26"/>
        <v>48030.200000000004</v>
      </c>
      <c r="K133" s="74">
        <v>5649.8</v>
      </c>
      <c r="L133" s="74">
        <v>42280.4</v>
      </c>
      <c r="M133" s="74">
        <v>100</v>
      </c>
      <c r="N133" s="88">
        <f t="shared" si="42"/>
        <v>46507.1</v>
      </c>
      <c r="O133" s="74">
        <v>4879.4</v>
      </c>
      <c r="P133" s="74">
        <v>41549.5</v>
      </c>
      <c r="Q133" s="79">
        <v>78.2</v>
      </c>
      <c r="R133" s="88">
        <f t="shared" si="32"/>
        <v>96.82887016918521</v>
      </c>
      <c r="S133" s="74">
        <f t="shared" si="33"/>
        <v>86.36411908386137</v>
      </c>
      <c r="T133" s="74">
        <f t="shared" si="41"/>
        <v>98.27130301510866</v>
      </c>
      <c r="U133" s="208">
        <f t="shared" si="39"/>
        <v>78.2</v>
      </c>
    </row>
    <row r="134" spans="1:21" s="5" customFormat="1" ht="20.25" customHeight="1">
      <c r="A134" s="4"/>
      <c r="B134" s="68" t="s">
        <v>47</v>
      </c>
      <c r="C134" s="247" t="s">
        <v>25</v>
      </c>
      <c r="D134" s="248" t="s">
        <v>261</v>
      </c>
      <c r="E134" s="140">
        <v>170065.1</v>
      </c>
      <c r="F134" s="46">
        <f t="shared" si="37"/>
        <v>172858.3</v>
      </c>
      <c r="G134" s="47">
        <v>33351.8</v>
      </c>
      <c r="H134" s="47">
        <v>132925</v>
      </c>
      <c r="I134" s="48">
        <v>6581.5</v>
      </c>
      <c r="J134" s="113">
        <f t="shared" si="26"/>
        <v>111071.4</v>
      </c>
      <c r="K134" s="74">
        <v>22640.6</v>
      </c>
      <c r="L134" s="74">
        <v>84612.3</v>
      </c>
      <c r="M134" s="74">
        <v>3818.5</v>
      </c>
      <c r="N134" s="88">
        <f t="shared" si="42"/>
        <v>99731.90000000001</v>
      </c>
      <c r="O134" s="74">
        <v>18730.1</v>
      </c>
      <c r="P134" s="74">
        <v>78480.1</v>
      </c>
      <c r="Q134" s="79">
        <v>2521.7</v>
      </c>
      <c r="R134" s="88">
        <f t="shared" si="32"/>
        <v>89.79080123236047</v>
      </c>
      <c r="S134" s="74">
        <f t="shared" si="33"/>
        <v>82.72793123857141</v>
      </c>
      <c r="T134" s="74">
        <f t="shared" si="41"/>
        <v>92.75259034442983</v>
      </c>
      <c r="U134" s="208">
        <f t="shared" si="39"/>
        <v>66.03902055781066</v>
      </c>
    </row>
    <row r="135" spans="1:21" s="5" customFormat="1" ht="22.5" customHeight="1">
      <c r="A135" s="4"/>
      <c r="B135" s="68" t="s">
        <v>48</v>
      </c>
      <c r="C135" s="247" t="s">
        <v>25</v>
      </c>
      <c r="D135" s="248" t="s">
        <v>261</v>
      </c>
      <c r="E135" s="140">
        <v>66586.2</v>
      </c>
      <c r="F135" s="46">
        <f t="shared" si="37"/>
        <v>73205.4</v>
      </c>
      <c r="G135" s="47">
        <v>13971.3</v>
      </c>
      <c r="H135" s="47">
        <v>57207.1</v>
      </c>
      <c r="I135" s="48">
        <v>2027</v>
      </c>
      <c r="J135" s="113">
        <f t="shared" si="26"/>
        <v>43594.4</v>
      </c>
      <c r="K135" s="74">
        <v>5915.3</v>
      </c>
      <c r="L135" s="74">
        <v>36362.1</v>
      </c>
      <c r="M135" s="74">
        <v>1317</v>
      </c>
      <c r="N135" s="88">
        <f t="shared" si="42"/>
        <v>39877.799999999996</v>
      </c>
      <c r="O135" s="74">
        <v>5548.6</v>
      </c>
      <c r="P135" s="74">
        <v>33653.7</v>
      </c>
      <c r="Q135" s="79">
        <v>675.5</v>
      </c>
      <c r="R135" s="88">
        <f t="shared" si="32"/>
        <v>91.47459306699942</v>
      </c>
      <c r="S135" s="74">
        <f t="shared" si="33"/>
        <v>93.80082159822832</v>
      </c>
      <c r="T135" s="74">
        <f t="shared" si="41"/>
        <v>92.55158530447912</v>
      </c>
      <c r="U135" s="208">
        <f t="shared" si="39"/>
        <v>51.290812452543655</v>
      </c>
    </row>
    <row r="136" spans="1:21" s="5" customFormat="1" ht="21" customHeight="1">
      <c r="A136" s="4"/>
      <c r="B136" s="68" t="s">
        <v>49</v>
      </c>
      <c r="C136" s="247" t="s">
        <v>25</v>
      </c>
      <c r="D136" s="248" t="s">
        <v>261</v>
      </c>
      <c r="E136" s="140">
        <v>43619.3</v>
      </c>
      <c r="F136" s="46">
        <f t="shared" si="37"/>
        <v>42164.3</v>
      </c>
      <c r="G136" s="47">
        <v>10613.6</v>
      </c>
      <c r="H136" s="47">
        <v>31250.7</v>
      </c>
      <c r="I136" s="48">
        <v>300</v>
      </c>
      <c r="J136" s="113">
        <f t="shared" si="26"/>
        <v>23222.600000000002</v>
      </c>
      <c r="K136" s="74">
        <v>4918.6</v>
      </c>
      <c r="L136" s="74">
        <v>18110.8</v>
      </c>
      <c r="M136" s="74">
        <v>193.2</v>
      </c>
      <c r="N136" s="88">
        <f t="shared" si="42"/>
        <v>21837.800000000003</v>
      </c>
      <c r="O136" s="74">
        <v>4163.4</v>
      </c>
      <c r="P136" s="74">
        <v>17532.9</v>
      </c>
      <c r="Q136" s="79">
        <v>141.5</v>
      </c>
      <c r="R136" s="88">
        <f t="shared" si="32"/>
        <v>94.03684341977213</v>
      </c>
      <c r="S136" s="74">
        <f t="shared" si="33"/>
        <v>84.64603749034276</v>
      </c>
      <c r="T136" s="74">
        <f t="shared" si="41"/>
        <v>96.80908629105286</v>
      </c>
      <c r="U136" s="208">
        <f t="shared" si="39"/>
        <v>73.24016563146999</v>
      </c>
    </row>
    <row r="137" spans="1:21" s="5" customFormat="1" ht="20.25" customHeight="1">
      <c r="A137" s="4"/>
      <c r="B137" s="68" t="s">
        <v>50</v>
      </c>
      <c r="C137" s="247" t="s">
        <v>25</v>
      </c>
      <c r="D137" s="248" t="s">
        <v>261</v>
      </c>
      <c r="E137" s="140">
        <v>43229.4</v>
      </c>
      <c r="F137" s="46">
        <f t="shared" si="37"/>
        <v>42324.9</v>
      </c>
      <c r="G137" s="47">
        <v>7153.5</v>
      </c>
      <c r="H137" s="47">
        <v>34199.4</v>
      </c>
      <c r="I137" s="48">
        <v>972</v>
      </c>
      <c r="J137" s="113">
        <f t="shared" si="26"/>
        <v>27816.9</v>
      </c>
      <c r="K137" s="74">
        <v>4321</v>
      </c>
      <c r="L137" s="74">
        <v>22820.9</v>
      </c>
      <c r="M137" s="74">
        <v>675</v>
      </c>
      <c r="N137" s="88">
        <f t="shared" si="42"/>
        <v>22748.899999999998</v>
      </c>
      <c r="O137" s="74">
        <v>2468.5</v>
      </c>
      <c r="P137" s="74">
        <v>20130.1</v>
      </c>
      <c r="Q137" s="79">
        <v>150.3</v>
      </c>
      <c r="R137" s="88">
        <f t="shared" si="32"/>
        <v>81.78085983700555</v>
      </c>
      <c r="S137" s="74">
        <f t="shared" si="33"/>
        <v>57.12797963434391</v>
      </c>
      <c r="T137" s="74">
        <f t="shared" si="41"/>
        <v>88.20905398121896</v>
      </c>
      <c r="U137" s="208">
        <f t="shared" si="39"/>
        <v>22.26666666666667</v>
      </c>
    </row>
    <row r="138" spans="1:21" s="5" customFormat="1" ht="20.25" customHeight="1" hidden="1">
      <c r="A138" s="4"/>
      <c r="B138" s="63" t="s">
        <v>51</v>
      </c>
      <c r="C138" s="247" t="s">
        <v>25</v>
      </c>
      <c r="D138" s="248" t="s">
        <v>261</v>
      </c>
      <c r="E138" s="140">
        <v>6101.7</v>
      </c>
      <c r="F138" s="46">
        <f t="shared" si="37"/>
        <v>0</v>
      </c>
      <c r="G138" s="47"/>
      <c r="H138" s="47"/>
      <c r="I138" s="48"/>
      <c r="J138" s="113">
        <f t="shared" si="26"/>
        <v>0</v>
      </c>
      <c r="K138" s="74"/>
      <c r="L138" s="74"/>
      <c r="M138" s="74"/>
      <c r="N138" s="88">
        <f t="shared" si="42"/>
        <v>0</v>
      </c>
      <c r="O138" s="74"/>
      <c r="P138" s="74"/>
      <c r="Q138" s="79"/>
      <c r="R138" s="88" t="e">
        <f t="shared" si="32"/>
        <v>#DIV/0!</v>
      </c>
      <c r="S138" s="74" t="e">
        <f t="shared" si="33"/>
        <v>#DIV/0!</v>
      </c>
      <c r="T138" s="74"/>
      <c r="U138" s="208"/>
    </row>
    <row r="139" spans="1:21" s="5" customFormat="1" ht="39" customHeight="1">
      <c r="A139" s="4"/>
      <c r="B139" s="63" t="s">
        <v>282</v>
      </c>
      <c r="C139" s="247" t="s">
        <v>25</v>
      </c>
      <c r="D139" s="248" t="s">
        <v>261</v>
      </c>
      <c r="E139" s="140">
        <v>22729.8</v>
      </c>
      <c r="F139" s="46">
        <f t="shared" si="37"/>
        <v>23354.3</v>
      </c>
      <c r="G139" s="47"/>
      <c r="H139" s="47">
        <v>23354.3</v>
      </c>
      <c r="I139" s="48"/>
      <c r="J139" s="113">
        <f t="shared" si="26"/>
        <v>15663.2</v>
      </c>
      <c r="K139" s="74"/>
      <c r="L139" s="74">
        <v>15663.2</v>
      </c>
      <c r="M139" s="74"/>
      <c r="N139" s="88">
        <f t="shared" si="42"/>
        <v>3018.2</v>
      </c>
      <c r="O139" s="74"/>
      <c r="P139" s="74">
        <v>3018.2</v>
      </c>
      <c r="Q139" s="79"/>
      <c r="R139" s="88">
        <f t="shared" si="32"/>
        <v>19.269370243628376</v>
      </c>
      <c r="S139" s="74"/>
      <c r="T139" s="74">
        <f>SUM(P139/L139*100)</f>
        <v>19.269370243628376</v>
      </c>
      <c r="U139" s="208"/>
    </row>
    <row r="140" spans="1:21" s="7" customFormat="1" ht="21" customHeight="1" hidden="1">
      <c r="A140" s="6"/>
      <c r="B140" s="69" t="s">
        <v>144</v>
      </c>
      <c r="C140" s="255" t="s">
        <v>25</v>
      </c>
      <c r="D140" s="257" t="s">
        <v>261</v>
      </c>
      <c r="E140" s="144"/>
      <c r="F140" s="46">
        <f t="shared" si="37"/>
        <v>22729.8</v>
      </c>
      <c r="G140" s="47"/>
      <c r="H140" s="47">
        <v>22729.8</v>
      </c>
      <c r="I140" s="48"/>
      <c r="J140" s="113">
        <f t="shared" si="26"/>
        <v>0</v>
      </c>
      <c r="K140" s="226"/>
      <c r="L140" s="226"/>
      <c r="M140" s="226"/>
      <c r="N140" s="88">
        <f t="shared" si="42"/>
        <v>0</v>
      </c>
      <c r="O140" s="226"/>
      <c r="P140" s="226"/>
      <c r="Q140" s="212"/>
      <c r="R140" s="88" t="e">
        <f t="shared" si="32"/>
        <v>#DIV/0!</v>
      </c>
      <c r="S140" s="74" t="e">
        <f t="shared" si="33"/>
        <v>#DIV/0!</v>
      </c>
      <c r="T140" s="74" t="e">
        <f>SUM(P140/L140*100)</f>
        <v>#DIV/0!</v>
      </c>
      <c r="U140" s="208" t="e">
        <f>SUM(Q140/M140*100)</f>
        <v>#DIV/0!</v>
      </c>
    </row>
    <row r="141" spans="1:21" s="31" customFormat="1" ht="19.5" customHeight="1">
      <c r="A141" s="4"/>
      <c r="B141" s="63" t="s">
        <v>313</v>
      </c>
      <c r="C141" s="247" t="s">
        <v>25</v>
      </c>
      <c r="D141" s="248" t="s">
        <v>261</v>
      </c>
      <c r="E141" s="140">
        <v>14254.6</v>
      </c>
      <c r="F141" s="46">
        <f t="shared" si="37"/>
        <v>15002.199999999999</v>
      </c>
      <c r="G141" s="47">
        <v>14003.3</v>
      </c>
      <c r="H141" s="47"/>
      <c r="I141" s="48">
        <v>998.9</v>
      </c>
      <c r="J141" s="113">
        <f t="shared" si="26"/>
        <v>9277.699999999999</v>
      </c>
      <c r="K141" s="59">
        <v>8895.4</v>
      </c>
      <c r="L141" s="228"/>
      <c r="M141" s="61">
        <v>382.3</v>
      </c>
      <c r="N141" s="88">
        <f t="shared" si="42"/>
        <v>8252.6</v>
      </c>
      <c r="O141" s="59">
        <v>8018.8</v>
      </c>
      <c r="P141" s="228"/>
      <c r="Q141" s="93">
        <v>233.8</v>
      </c>
      <c r="R141" s="88">
        <f t="shared" si="32"/>
        <v>88.95092533709865</v>
      </c>
      <c r="S141" s="74">
        <f t="shared" si="33"/>
        <v>90.14546844436451</v>
      </c>
      <c r="T141" s="74"/>
      <c r="U141" s="208">
        <f>SUM(Q141/M141*100)</f>
        <v>61.1561600837039</v>
      </c>
    </row>
    <row r="142" spans="1:21" s="31" customFormat="1" ht="21" customHeight="1">
      <c r="A142" s="4"/>
      <c r="B142" s="63" t="s">
        <v>312</v>
      </c>
      <c r="C142" s="247" t="s">
        <v>25</v>
      </c>
      <c r="D142" s="248" t="s">
        <v>261</v>
      </c>
      <c r="E142" s="140">
        <v>33576.9</v>
      </c>
      <c r="F142" s="46">
        <f t="shared" si="37"/>
        <v>35183.50000000001</v>
      </c>
      <c r="G142" s="47">
        <v>33810.9</v>
      </c>
      <c r="H142" s="47">
        <v>9.3</v>
      </c>
      <c r="I142" s="48">
        <v>1363.3</v>
      </c>
      <c r="J142" s="113">
        <f t="shared" si="26"/>
        <v>21861.7</v>
      </c>
      <c r="K142" s="61">
        <v>20977.9</v>
      </c>
      <c r="L142" s="59">
        <v>9.3</v>
      </c>
      <c r="M142" s="61">
        <v>874.5</v>
      </c>
      <c r="N142" s="88">
        <f t="shared" si="42"/>
        <v>19999.6</v>
      </c>
      <c r="O142" s="59">
        <v>19526.6</v>
      </c>
      <c r="P142" s="59">
        <v>9.3</v>
      </c>
      <c r="Q142" s="93">
        <v>463.7</v>
      </c>
      <c r="R142" s="88">
        <f t="shared" si="32"/>
        <v>91.48236413453664</v>
      </c>
      <c r="S142" s="74">
        <f t="shared" si="33"/>
        <v>93.08176700241681</v>
      </c>
      <c r="T142" s="74">
        <f>SUM(P142/L142*100)</f>
        <v>100</v>
      </c>
      <c r="U142" s="208">
        <f>SUM(Q142/M142*100)</f>
        <v>53.02458547741566</v>
      </c>
    </row>
    <row r="143" spans="1:21" s="5" customFormat="1" ht="24.75" customHeight="1">
      <c r="A143" s="4"/>
      <c r="B143" s="63" t="s">
        <v>314</v>
      </c>
      <c r="C143" s="247" t="s">
        <v>25</v>
      </c>
      <c r="D143" s="248" t="s">
        <v>261</v>
      </c>
      <c r="E143" s="140">
        <v>26004</v>
      </c>
      <c r="F143" s="46">
        <f t="shared" si="37"/>
        <v>30055.7</v>
      </c>
      <c r="G143" s="47">
        <v>29368.8</v>
      </c>
      <c r="H143" s="47"/>
      <c r="I143" s="48">
        <v>686.9</v>
      </c>
      <c r="J143" s="113">
        <f t="shared" si="26"/>
        <v>23971</v>
      </c>
      <c r="K143" s="74">
        <v>23479</v>
      </c>
      <c r="L143" s="74"/>
      <c r="M143" s="74">
        <v>492</v>
      </c>
      <c r="N143" s="88">
        <f t="shared" si="42"/>
        <v>18329.8</v>
      </c>
      <c r="O143" s="74">
        <v>18064.8</v>
      </c>
      <c r="P143" s="74"/>
      <c r="Q143" s="77">
        <v>265</v>
      </c>
      <c r="R143" s="88">
        <f t="shared" si="32"/>
        <v>76.46656376454882</v>
      </c>
      <c r="S143" s="74">
        <f t="shared" si="33"/>
        <v>76.94024447378509</v>
      </c>
      <c r="T143" s="74"/>
      <c r="U143" s="208">
        <f>SUM(Q143/M143*100)</f>
        <v>53.86178861788618</v>
      </c>
    </row>
    <row r="144" spans="1:21" s="5" customFormat="1" ht="22.5" customHeight="1">
      <c r="A144" s="4"/>
      <c r="B144" s="50" t="s">
        <v>285</v>
      </c>
      <c r="C144" s="247" t="s">
        <v>25</v>
      </c>
      <c r="D144" s="248" t="s">
        <v>261</v>
      </c>
      <c r="E144" s="140">
        <v>9771.5</v>
      </c>
      <c r="F144" s="46">
        <f t="shared" si="37"/>
        <v>10413.5</v>
      </c>
      <c r="G144" s="47">
        <v>10411.6</v>
      </c>
      <c r="H144" s="47">
        <v>1.9</v>
      </c>
      <c r="I144" s="48"/>
      <c r="J144" s="113">
        <f t="shared" si="26"/>
        <v>6091.1</v>
      </c>
      <c r="K144" s="74">
        <v>6091.1</v>
      </c>
      <c r="L144" s="74"/>
      <c r="M144" s="74"/>
      <c r="N144" s="88">
        <f t="shared" si="42"/>
        <v>5870.1</v>
      </c>
      <c r="O144" s="74">
        <v>5870.1</v>
      </c>
      <c r="P144" s="74"/>
      <c r="Q144" s="79"/>
      <c r="R144" s="88">
        <f t="shared" si="32"/>
        <v>96.37175551214067</v>
      </c>
      <c r="S144" s="74">
        <f t="shared" si="33"/>
        <v>96.37175551214067</v>
      </c>
      <c r="T144" s="74"/>
      <c r="U144" s="208"/>
    </row>
    <row r="145" spans="1:21" s="5" customFormat="1" ht="21" customHeight="1">
      <c r="A145" s="4"/>
      <c r="B145" s="50" t="s">
        <v>286</v>
      </c>
      <c r="C145" s="247" t="s">
        <v>25</v>
      </c>
      <c r="D145" s="248" t="s">
        <v>261</v>
      </c>
      <c r="E145" s="140">
        <v>10650.5</v>
      </c>
      <c r="F145" s="46">
        <f t="shared" si="37"/>
        <v>10608.7</v>
      </c>
      <c r="G145" s="47">
        <v>10523.2</v>
      </c>
      <c r="H145" s="47">
        <v>1.9</v>
      </c>
      <c r="I145" s="48">
        <v>83.6</v>
      </c>
      <c r="J145" s="113">
        <f t="shared" si="26"/>
        <v>5375.299999999999</v>
      </c>
      <c r="K145" s="74">
        <v>5349.2</v>
      </c>
      <c r="L145" s="74">
        <v>1.9</v>
      </c>
      <c r="M145" s="74">
        <v>24.2</v>
      </c>
      <c r="N145" s="88">
        <f t="shared" si="42"/>
        <v>5092</v>
      </c>
      <c r="O145" s="74">
        <v>5068.8</v>
      </c>
      <c r="P145" s="74"/>
      <c r="Q145" s="79">
        <v>23.2</v>
      </c>
      <c r="R145" s="88">
        <f t="shared" si="32"/>
        <v>94.7295964876379</v>
      </c>
      <c r="S145" s="74">
        <f t="shared" si="33"/>
        <v>94.75809466836162</v>
      </c>
      <c r="T145" s="74"/>
      <c r="U145" s="208">
        <f>SUM(Q145/M145*100)</f>
        <v>95.86776859504133</v>
      </c>
    </row>
    <row r="146" spans="1:21" s="5" customFormat="1" ht="20.25" customHeight="1">
      <c r="A146" s="4"/>
      <c r="B146" s="50" t="s">
        <v>287</v>
      </c>
      <c r="C146" s="247" t="s">
        <v>25</v>
      </c>
      <c r="D146" s="248" t="s">
        <v>261</v>
      </c>
      <c r="E146" s="140">
        <v>12973.6</v>
      </c>
      <c r="F146" s="46">
        <f t="shared" si="37"/>
        <v>12833</v>
      </c>
      <c r="G146" s="47">
        <v>11833</v>
      </c>
      <c r="H146" s="47">
        <v>4.7</v>
      </c>
      <c r="I146" s="48">
        <v>995.3</v>
      </c>
      <c r="J146" s="113">
        <f>SUM(K146:M146)</f>
        <v>7185.7</v>
      </c>
      <c r="K146" s="74">
        <v>6666.4</v>
      </c>
      <c r="L146" s="74"/>
      <c r="M146" s="74">
        <v>519.3</v>
      </c>
      <c r="N146" s="88">
        <f t="shared" si="42"/>
        <v>6605.700000000001</v>
      </c>
      <c r="O146" s="74">
        <v>6307.6</v>
      </c>
      <c r="P146" s="74"/>
      <c r="Q146" s="79">
        <v>298.1</v>
      </c>
      <c r="R146" s="88">
        <f t="shared" si="32"/>
        <v>91.92841337656736</v>
      </c>
      <c r="S146" s="74">
        <f t="shared" si="33"/>
        <v>94.61778471138847</v>
      </c>
      <c r="T146" s="74"/>
      <c r="U146" s="208">
        <f>SUM(Q146/M146*100)</f>
        <v>57.40419795879069</v>
      </c>
    </row>
    <row r="147" spans="1:21" s="5" customFormat="1" ht="19.5" customHeight="1">
      <c r="A147" s="4"/>
      <c r="B147" s="63" t="s">
        <v>52</v>
      </c>
      <c r="C147" s="247" t="s">
        <v>25</v>
      </c>
      <c r="D147" s="248" t="s">
        <v>261</v>
      </c>
      <c r="E147" s="140"/>
      <c r="F147" s="46">
        <f t="shared" si="37"/>
        <v>0</v>
      </c>
      <c r="G147" s="47"/>
      <c r="H147" s="47"/>
      <c r="I147" s="48"/>
      <c r="J147" s="113">
        <f>SUM(K147:M147)</f>
        <v>0</v>
      </c>
      <c r="K147" s="74"/>
      <c r="L147" s="74"/>
      <c r="M147" s="74"/>
      <c r="N147" s="88">
        <f t="shared" si="42"/>
        <v>0</v>
      </c>
      <c r="O147" s="74"/>
      <c r="P147" s="74"/>
      <c r="Q147" s="79"/>
      <c r="R147" s="88"/>
      <c r="S147" s="74"/>
      <c r="T147" s="74"/>
      <c r="U147" s="208"/>
    </row>
    <row r="148" spans="1:21" s="5" customFormat="1" ht="25.5" customHeight="1">
      <c r="A148" s="4"/>
      <c r="B148" s="63" t="s">
        <v>177</v>
      </c>
      <c r="C148" s="247" t="s">
        <v>25</v>
      </c>
      <c r="D148" s="248" t="s">
        <v>261</v>
      </c>
      <c r="E148" s="140">
        <v>21501</v>
      </c>
      <c r="F148" s="46">
        <f t="shared" si="37"/>
        <v>205540.7</v>
      </c>
      <c r="G148" s="75">
        <v>7987.6</v>
      </c>
      <c r="H148" s="47">
        <v>197553.1</v>
      </c>
      <c r="I148" s="48"/>
      <c r="J148" s="113">
        <f>SUM(K148:M148)</f>
        <v>75600</v>
      </c>
      <c r="K148" s="74">
        <v>100</v>
      </c>
      <c r="L148" s="74">
        <v>75500</v>
      </c>
      <c r="M148" s="74"/>
      <c r="N148" s="88">
        <f t="shared" si="42"/>
        <v>52135</v>
      </c>
      <c r="O148" s="74">
        <v>79.2</v>
      </c>
      <c r="P148" s="74">
        <v>52055.8</v>
      </c>
      <c r="Q148" s="79"/>
      <c r="R148" s="88">
        <f t="shared" si="32"/>
        <v>68.9616402116402</v>
      </c>
      <c r="S148" s="74">
        <f t="shared" si="33"/>
        <v>79.2</v>
      </c>
      <c r="T148" s="74">
        <f>SUM(P148/L148*100)</f>
        <v>68.94807947019868</v>
      </c>
      <c r="U148" s="208"/>
    </row>
    <row r="149" spans="1:21" s="5" customFormat="1" ht="27" customHeight="1" hidden="1">
      <c r="A149" s="32"/>
      <c r="B149" s="67" t="s">
        <v>185</v>
      </c>
      <c r="C149" s="253" t="s">
        <v>25</v>
      </c>
      <c r="D149" s="258" t="s">
        <v>261</v>
      </c>
      <c r="E149" s="145"/>
      <c r="F149" s="46">
        <f t="shared" si="37"/>
        <v>0</v>
      </c>
      <c r="G149" s="47"/>
      <c r="H149" s="47"/>
      <c r="I149" s="48"/>
      <c r="J149" s="113">
        <f>SUM(K149:M149)</f>
        <v>0</v>
      </c>
      <c r="K149" s="74"/>
      <c r="L149" s="74"/>
      <c r="M149" s="74"/>
      <c r="N149" s="88">
        <f>SUM(O149:Q149)</f>
        <v>0</v>
      </c>
      <c r="O149" s="74"/>
      <c r="P149" s="74"/>
      <c r="Q149" s="79"/>
      <c r="R149" s="88"/>
      <c r="S149" s="74" t="e">
        <f t="shared" si="33"/>
        <v>#DIV/0!</v>
      </c>
      <c r="T149" s="74" t="e">
        <f aca="true" t="shared" si="43" ref="T149:T155">SUM(P149/L149*100)</f>
        <v>#DIV/0!</v>
      </c>
      <c r="U149" s="208"/>
    </row>
    <row r="150" spans="1:21" s="9" customFormat="1" ht="21" customHeight="1">
      <c r="A150" s="14" t="s">
        <v>224</v>
      </c>
      <c r="B150" s="98" t="s">
        <v>225</v>
      </c>
      <c r="C150" s="265" t="s">
        <v>25</v>
      </c>
      <c r="D150" s="266" t="s">
        <v>12</v>
      </c>
      <c r="E150" s="139">
        <f>SUM(E151+E152+E153+E154+E155)</f>
        <v>41042.799999999996</v>
      </c>
      <c r="F150" s="96">
        <f>SUM(G150:H150)</f>
        <v>44069</v>
      </c>
      <c r="G150" s="104">
        <f>SUM(G151:G155)</f>
        <v>43968</v>
      </c>
      <c r="H150" s="104">
        <f>SUM(H151:H155)</f>
        <v>101</v>
      </c>
      <c r="I150" s="110">
        <f>SUM(I151:I155)</f>
        <v>0</v>
      </c>
      <c r="J150" s="120">
        <f aca="true" t="shared" si="44" ref="J150:J233">SUM(K150:M150)</f>
        <v>28287.800000000003</v>
      </c>
      <c r="K150" s="104">
        <f>SUM(K151:K155)</f>
        <v>28186.800000000003</v>
      </c>
      <c r="L150" s="104">
        <f>SUM(L151:L155)</f>
        <v>101</v>
      </c>
      <c r="M150" s="104">
        <f>SUM(M151:M155)</f>
        <v>0</v>
      </c>
      <c r="N150" s="120">
        <f aca="true" t="shared" si="45" ref="N150:N155">SUM(O150:Q150)</f>
        <v>23594.499999999996</v>
      </c>
      <c r="O150" s="104">
        <f>SUM(O151:O155)</f>
        <v>23562.199999999997</v>
      </c>
      <c r="P150" s="104">
        <f>SUM(P151:P155)</f>
        <v>32.3</v>
      </c>
      <c r="Q150" s="105">
        <f>SUM(Q151:Q155)</f>
        <v>0</v>
      </c>
      <c r="R150" s="87">
        <f t="shared" si="32"/>
        <v>83.40874864782695</v>
      </c>
      <c r="S150" s="211">
        <f t="shared" si="33"/>
        <v>83.59302936126129</v>
      </c>
      <c r="T150" s="211">
        <f t="shared" si="43"/>
        <v>31.980198019801975</v>
      </c>
      <c r="U150" s="291"/>
    </row>
    <row r="151" spans="1:21" s="5" customFormat="1" ht="39" customHeight="1">
      <c r="A151" s="4"/>
      <c r="B151" s="63" t="s">
        <v>281</v>
      </c>
      <c r="C151" s="247" t="s">
        <v>25</v>
      </c>
      <c r="D151" s="248" t="s">
        <v>12</v>
      </c>
      <c r="E151" s="140">
        <v>10546</v>
      </c>
      <c r="F151" s="46">
        <f t="shared" si="37"/>
        <v>12395.2</v>
      </c>
      <c r="G151" s="47">
        <v>12395.2</v>
      </c>
      <c r="H151" s="47"/>
      <c r="I151" s="48"/>
      <c r="J151" s="113">
        <f t="shared" si="44"/>
        <v>6930.7</v>
      </c>
      <c r="K151" s="74">
        <v>6930.7</v>
      </c>
      <c r="L151" s="74"/>
      <c r="M151" s="74"/>
      <c r="N151" s="88">
        <f t="shared" si="45"/>
        <v>6380.6</v>
      </c>
      <c r="O151" s="74">
        <v>6380.6</v>
      </c>
      <c r="P151" s="74"/>
      <c r="Q151" s="79"/>
      <c r="R151" s="88">
        <f t="shared" si="32"/>
        <v>92.06285079429207</v>
      </c>
      <c r="S151" s="74">
        <f t="shared" si="33"/>
        <v>92.06285079429207</v>
      </c>
      <c r="T151" s="74"/>
      <c r="U151" s="208"/>
    </row>
    <row r="152" spans="1:21" s="5" customFormat="1" ht="36" customHeight="1">
      <c r="A152" s="4"/>
      <c r="B152" s="63" t="s">
        <v>280</v>
      </c>
      <c r="C152" s="247" t="s">
        <v>25</v>
      </c>
      <c r="D152" s="248" t="s">
        <v>12</v>
      </c>
      <c r="E152" s="140">
        <v>25212.7</v>
      </c>
      <c r="F152" s="46">
        <f t="shared" si="37"/>
        <v>25455.7</v>
      </c>
      <c r="G152" s="47">
        <v>25455.7</v>
      </c>
      <c r="H152" s="47"/>
      <c r="I152" s="48"/>
      <c r="J152" s="113">
        <f t="shared" si="44"/>
        <v>17217.2</v>
      </c>
      <c r="K152" s="74">
        <v>17217.2</v>
      </c>
      <c r="L152" s="74"/>
      <c r="M152" s="74"/>
      <c r="N152" s="88">
        <f t="shared" si="45"/>
        <v>14128.5</v>
      </c>
      <c r="O152" s="74">
        <v>14128.5</v>
      </c>
      <c r="P152" s="74"/>
      <c r="Q152" s="79"/>
      <c r="R152" s="88">
        <f t="shared" si="32"/>
        <v>82.06038147898612</v>
      </c>
      <c r="S152" s="74">
        <f t="shared" si="33"/>
        <v>82.06038147898612</v>
      </c>
      <c r="T152" s="74"/>
      <c r="U152" s="208"/>
    </row>
    <row r="153" spans="1:21" s="5" customFormat="1" ht="33.75" customHeight="1">
      <c r="A153" s="4"/>
      <c r="B153" s="63" t="s">
        <v>279</v>
      </c>
      <c r="C153" s="247" t="s">
        <v>25</v>
      </c>
      <c r="D153" s="239" t="s">
        <v>12</v>
      </c>
      <c r="E153" s="131">
        <v>800</v>
      </c>
      <c r="F153" s="46">
        <f t="shared" si="37"/>
        <v>1300</v>
      </c>
      <c r="G153" s="47">
        <v>1300</v>
      </c>
      <c r="H153" s="47"/>
      <c r="I153" s="48"/>
      <c r="J153" s="113">
        <f t="shared" si="44"/>
        <v>1300</v>
      </c>
      <c r="K153" s="74">
        <v>1300</v>
      </c>
      <c r="L153" s="74"/>
      <c r="M153" s="74"/>
      <c r="N153" s="88">
        <f t="shared" si="45"/>
        <v>1022.3</v>
      </c>
      <c r="O153" s="74">
        <v>1022.3</v>
      </c>
      <c r="P153" s="74"/>
      <c r="Q153" s="79"/>
      <c r="R153" s="88">
        <f t="shared" si="32"/>
        <v>78.63846153846154</v>
      </c>
      <c r="S153" s="74">
        <f t="shared" si="33"/>
        <v>78.63846153846154</v>
      </c>
      <c r="T153" s="74"/>
      <c r="U153" s="208"/>
    </row>
    <row r="154" spans="1:21" s="5" customFormat="1" ht="23.25" customHeight="1">
      <c r="A154" s="4"/>
      <c r="B154" s="63" t="s">
        <v>248</v>
      </c>
      <c r="C154" s="247" t="s">
        <v>25</v>
      </c>
      <c r="D154" s="239" t="s">
        <v>12</v>
      </c>
      <c r="E154" s="131">
        <v>4484.1</v>
      </c>
      <c r="F154" s="46">
        <f t="shared" si="37"/>
        <v>4484.1</v>
      </c>
      <c r="G154" s="47">
        <v>4484.1</v>
      </c>
      <c r="H154" s="47"/>
      <c r="I154" s="48"/>
      <c r="J154" s="113">
        <f t="shared" si="44"/>
        <v>2405.9</v>
      </c>
      <c r="K154" s="74">
        <v>2405.9</v>
      </c>
      <c r="L154" s="74"/>
      <c r="M154" s="74"/>
      <c r="N154" s="88">
        <f t="shared" si="45"/>
        <v>2030.8</v>
      </c>
      <c r="O154" s="74">
        <v>2030.8</v>
      </c>
      <c r="P154" s="74"/>
      <c r="Q154" s="79"/>
      <c r="R154" s="88">
        <f t="shared" si="32"/>
        <v>84.40916081300138</v>
      </c>
      <c r="S154" s="74">
        <f t="shared" si="33"/>
        <v>84.40916081300138</v>
      </c>
      <c r="T154" s="74"/>
      <c r="U154" s="208"/>
    </row>
    <row r="155" spans="1:21" s="5" customFormat="1" ht="39" customHeight="1">
      <c r="A155" s="4"/>
      <c r="B155" s="63" t="s">
        <v>278</v>
      </c>
      <c r="C155" s="247" t="s">
        <v>25</v>
      </c>
      <c r="D155" s="239" t="s">
        <v>12</v>
      </c>
      <c r="E155" s="131"/>
      <c r="F155" s="46">
        <f t="shared" si="37"/>
        <v>434</v>
      </c>
      <c r="G155" s="47">
        <v>333</v>
      </c>
      <c r="H155" s="47">
        <v>101</v>
      </c>
      <c r="I155" s="48"/>
      <c r="J155" s="88">
        <f t="shared" si="44"/>
        <v>434</v>
      </c>
      <c r="K155" s="74">
        <v>333</v>
      </c>
      <c r="L155" s="74">
        <v>101</v>
      </c>
      <c r="M155" s="74"/>
      <c r="N155" s="88">
        <f t="shared" si="45"/>
        <v>32.3</v>
      </c>
      <c r="O155" s="74"/>
      <c r="P155" s="74">
        <v>32.3</v>
      </c>
      <c r="Q155" s="79"/>
      <c r="R155" s="88">
        <f>SUM(N155/J155*100)</f>
        <v>7.442396313364055</v>
      </c>
      <c r="S155" s="74">
        <f>SUM(O155/K155*100)</f>
        <v>0</v>
      </c>
      <c r="T155" s="74">
        <f t="shared" si="43"/>
        <v>31.980198019801975</v>
      </c>
      <c r="U155" s="208"/>
    </row>
    <row r="156" spans="1:21" s="9" customFormat="1" ht="27" customHeight="1">
      <c r="A156" s="14" t="s">
        <v>226</v>
      </c>
      <c r="B156" s="98" t="s">
        <v>53</v>
      </c>
      <c r="C156" s="265" t="s">
        <v>25</v>
      </c>
      <c r="D156" s="237" t="s">
        <v>25</v>
      </c>
      <c r="E156" s="143">
        <f>SUM(E158+E159+E163+E180+E181+E182+E183+E186)</f>
        <v>30464.5</v>
      </c>
      <c r="F156" s="375">
        <f>SUM(G156:I156)</f>
        <v>54983</v>
      </c>
      <c r="G156" s="100">
        <f>SUM(G158+G159+G180+G183+G184+G185+G186)</f>
        <v>35274.799999999996</v>
      </c>
      <c r="H156" s="100">
        <f>H158+H159+H180+H183+H184+H185</f>
        <v>12840.400000000001</v>
      </c>
      <c r="I156" s="292">
        <f>I158+I159+I180+I183+I184+I185</f>
        <v>6867.799999999999</v>
      </c>
      <c r="J156" s="375">
        <f>SUM(K156:M156)</f>
        <v>32093.899999999998</v>
      </c>
      <c r="K156" s="100">
        <f>K158+K159+K180+K183+K184+K185</f>
        <v>18033.399999999998</v>
      </c>
      <c r="L156" s="100">
        <f>L158+L159+L180+L183+L184+L185</f>
        <v>10298.8</v>
      </c>
      <c r="M156" s="292">
        <f>M158+M159+M180+M183+M184+M185</f>
        <v>3761.7000000000003</v>
      </c>
      <c r="N156" s="376">
        <f>SUM(O156:Q156)</f>
        <v>17825.3</v>
      </c>
      <c r="O156" s="100">
        <f>O158+O159+O180+O183+O184+O185</f>
        <v>12629.800000000001</v>
      </c>
      <c r="P156" s="100">
        <f>P158+P159+P180+P183+P184+P185</f>
        <v>3234.4</v>
      </c>
      <c r="Q156" s="434">
        <f>Q158+Q159+Q180+Q183+Q184+Q185</f>
        <v>1961.1</v>
      </c>
      <c r="R156" s="87">
        <f aca="true" t="shared" si="46" ref="R156:U158">SUM(N156/J156*100)</f>
        <v>55.54108413125236</v>
      </c>
      <c r="S156" s="211">
        <f t="shared" si="46"/>
        <v>70.03560060776117</v>
      </c>
      <c r="T156" s="211">
        <f t="shared" si="46"/>
        <v>31.405600652503207</v>
      </c>
      <c r="U156" s="291">
        <f t="shared" si="46"/>
        <v>52.13334396682351</v>
      </c>
    </row>
    <row r="157" spans="1:21" s="5" customFormat="1" ht="0.75" customHeight="1" hidden="1">
      <c r="A157" s="4"/>
      <c r="B157" s="78" t="s">
        <v>250</v>
      </c>
      <c r="C157" s="247" t="s">
        <v>25</v>
      </c>
      <c r="D157" s="239" t="s">
        <v>25</v>
      </c>
      <c r="E157" s="131"/>
      <c r="F157" s="46">
        <f>SUM(G157:I157)</f>
        <v>0</v>
      </c>
      <c r="G157" s="47"/>
      <c r="H157" s="47"/>
      <c r="I157" s="77"/>
      <c r="J157" s="113" t="e">
        <f t="shared" si="44"/>
        <v>#REF!</v>
      </c>
      <c r="K157" s="49" t="e">
        <f>SUM(G157+#REF!+#REF!+#REF!+#REF!)</f>
        <v>#REF!</v>
      </c>
      <c r="L157" s="49" t="e">
        <f>SUM(H157+#REF!+#REF!+#REF!)</f>
        <v>#REF!</v>
      </c>
      <c r="M157" s="79" t="e">
        <f>SUM(I157+#REF!)</f>
        <v>#REF!</v>
      </c>
      <c r="N157" s="120">
        <f>SUM(O157:Q157)</f>
        <v>0</v>
      </c>
      <c r="O157" s="74"/>
      <c r="P157" s="74"/>
      <c r="Q157" s="79"/>
      <c r="R157" s="88" t="e">
        <f t="shared" si="46"/>
        <v>#REF!</v>
      </c>
      <c r="S157" s="74" t="e">
        <f t="shared" si="46"/>
        <v>#REF!</v>
      </c>
      <c r="T157" s="74" t="e">
        <f t="shared" si="46"/>
        <v>#REF!</v>
      </c>
      <c r="U157" s="208" t="e">
        <f t="shared" si="46"/>
        <v>#REF!</v>
      </c>
    </row>
    <row r="158" spans="1:21" s="5" customFormat="1" ht="23.25" customHeight="1">
      <c r="A158" s="4"/>
      <c r="B158" s="63" t="s">
        <v>277</v>
      </c>
      <c r="C158" s="247" t="s">
        <v>25</v>
      </c>
      <c r="D158" s="239" t="s">
        <v>25</v>
      </c>
      <c r="E158" s="131">
        <v>2027.6</v>
      </c>
      <c r="F158" s="46">
        <f>SUM(G158:I158)</f>
        <v>8596.2</v>
      </c>
      <c r="G158" s="47">
        <v>2725</v>
      </c>
      <c r="H158" s="47">
        <v>5871.2</v>
      </c>
      <c r="I158" s="77"/>
      <c r="J158" s="113">
        <f t="shared" si="44"/>
        <v>7316.799999999999</v>
      </c>
      <c r="K158" s="74">
        <v>1445.6</v>
      </c>
      <c r="L158" s="74">
        <v>5871.2</v>
      </c>
      <c r="M158" s="74"/>
      <c r="N158" s="70">
        <f>SUM(O158:Q158)</f>
        <v>2323.9</v>
      </c>
      <c r="O158" s="47">
        <v>489.6</v>
      </c>
      <c r="P158" s="47">
        <v>1834.3</v>
      </c>
      <c r="Q158" s="77"/>
      <c r="R158" s="88">
        <f aca="true" t="shared" si="47" ref="R158:R179">SUM(N158/J158*100)</f>
        <v>31.76115241635688</v>
      </c>
      <c r="S158" s="74">
        <f t="shared" si="46"/>
        <v>33.8682899833979</v>
      </c>
      <c r="T158" s="74">
        <f t="shared" si="46"/>
        <v>31.242335468047415</v>
      </c>
      <c r="U158" s="208"/>
    </row>
    <row r="159" spans="1:21" s="5" customFormat="1" ht="19.5" customHeight="1">
      <c r="A159" s="4"/>
      <c r="B159" s="63" t="s">
        <v>251</v>
      </c>
      <c r="C159" s="247" t="s">
        <v>25</v>
      </c>
      <c r="D159" s="239" t="s">
        <v>25</v>
      </c>
      <c r="E159" s="131">
        <v>4214.9</v>
      </c>
      <c r="F159" s="46">
        <f>SUM(G159:I159)</f>
        <v>19506.9</v>
      </c>
      <c r="G159" s="51">
        <f>SUM(G160+G161+G162+G163+G164+G165+G166+G167+G168+G169+G170+G171+G172+G176+G177+G178+G179)</f>
        <v>9326.9</v>
      </c>
      <c r="H159" s="51">
        <f>SUM(H160+H161+H162+H163+H164+H165+H166+H167+H168+H169+H170+H171+H172+H176+H177+H178+H179)</f>
        <v>6303.200000000001</v>
      </c>
      <c r="I159" s="51">
        <f>SUM(I160+I161+I162+I163+I164+I165+I166+I167+I168+I169+I170+I171+I172+I176+I177+I178+I179)</f>
        <v>3876.8</v>
      </c>
      <c r="J159" s="46">
        <f>SUM(K159:M159)</f>
        <v>10199.699999999999</v>
      </c>
      <c r="K159" s="51">
        <f>SUM(K160+K161+K162+K163+K164+K165+K166+K167+K168+K169+K170+K171+K172+K176+K177+K178+K179)</f>
        <v>4422.599999999999</v>
      </c>
      <c r="L159" s="51">
        <f>SUM(L160+L161+L162+L163+L164+L165+L166+L167+L168+L169+L170+L171+L172+L176+L177+L178+L179)</f>
        <v>3761.5999999999995</v>
      </c>
      <c r="M159" s="51">
        <f>SUM(M160+M161+M162+M163+M164+M165+M166+M167+M168+M169+M170+M171+M172+M176+M177+M178+M179)</f>
        <v>2015.5</v>
      </c>
      <c r="N159" s="44">
        <f>SUM(O159:Q159)</f>
        <v>3146.2</v>
      </c>
      <c r="O159" s="51">
        <f>SUM(O160+O161+O162+O163+O164+O165+O166+O167+O168+O169+O170+O171+O172+O176+O177+O178+O179)</f>
        <v>1193.3</v>
      </c>
      <c r="P159" s="51">
        <f>SUM(P160+P161+P162+P163+P164+P165+P166+P167+P168+P169+P170+P171+P172+P176+P177+P178+P179)</f>
        <v>1400.1000000000001</v>
      </c>
      <c r="Q159" s="76">
        <f>SUM(Q160+Q161+Q162+Q163+Q164+Q165+Q166+Q167+Q168+Q169+Q170+Q171+Q172+Q176+Q177+Q178+Q179)</f>
        <v>552.8</v>
      </c>
      <c r="R159" s="87">
        <f>SUM(N159/J159*100)</f>
        <v>30.846005274664947</v>
      </c>
      <c r="S159" s="211">
        <f>SUM(O159/K159*100)</f>
        <v>26.981865870754763</v>
      </c>
      <c r="T159" s="211">
        <f>SUM(P159/L159*100)</f>
        <v>37.220863462356455</v>
      </c>
      <c r="U159" s="291">
        <f>SUM(Q159/M159*100)</f>
        <v>27.42743736045646</v>
      </c>
    </row>
    <row r="160" spans="1:21" s="5" customFormat="1" ht="23.25" customHeight="1">
      <c r="A160" s="4"/>
      <c r="B160" s="63" t="s">
        <v>298</v>
      </c>
      <c r="C160" s="247" t="s">
        <v>25</v>
      </c>
      <c r="D160" s="239" t="s">
        <v>25</v>
      </c>
      <c r="E160" s="131"/>
      <c r="F160" s="46">
        <f aca="true" t="shared" si="48" ref="F160:F179">SUM(G160:I160)</f>
        <v>863.6</v>
      </c>
      <c r="G160" s="47">
        <v>212.1</v>
      </c>
      <c r="H160" s="47">
        <v>451.5</v>
      </c>
      <c r="I160" s="77">
        <v>200</v>
      </c>
      <c r="J160" s="113">
        <f>SUM(K160:M160)</f>
        <v>863.6</v>
      </c>
      <c r="K160" s="74">
        <v>212.1</v>
      </c>
      <c r="L160" s="74">
        <v>451.5</v>
      </c>
      <c r="M160" s="74">
        <v>200</v>
      </c>
      <c r="N160" s="113">
        <f>SUM(O160:Q160)</f>
        <v>98.9</v>
      </c>
      <c r="O160" s="74"/>
      <c r="P160" s="74"/>
      <c r="Q160" s="79">
        <v>98.9</v>
      </c>
      <c r="R160" s="88">
        <f t="shared" si="47"/>
        <v>11.452061139416397</v>
      </c>
      <c r="S160" s="74">
        <f aca="true" t="shared" si="49" ref="S160:S179">SUM(O160/K160*100)</f>
        <v>0</v>
      </c>
      <c r="T160" s="74">
        <v>0</v>
      </c>
      <c r="U160" s="208">
        <v>0</v>
      </c>
    </row>
    <row r="161" spans="1:21" s="5" customFormat="1" ht="24" customHeight="1">
      <c r="A161" s="4"/>
      <c r="B161" s="63" t="s">
        <v>299</v>
      </c>
      <c r="C161" s="247" t="s">
        <v>25</v>
      </c>
      <c r="D161" s="239" t="s">
        <v>25</v>
      </c>
      <c r="E161" s="131"/>
      <c r="F161" s="46">
        <f t="shared" si="48"/>
        <v>777.3</v>
      </c>
      <c r="G161" s="47">
        <v>190.9</v>
      </c>
      <c r="H161" s="47">
        <v>406.4</v>
      </c>
      <c r="I161" s="77">
        <v>180</v>
      </c>
      <c r="J161" s="113">
        <f t="shared" si="44"/>
        <v>777.3</v>
      </c>
      <c r="K161" s="74">
        <v>190.9</v>
      </c>
      <c r="L161" s="74">
        <v>406.4</v>
      </c>
      <c r="M161" s="74">
        <v>180</v>
      </c>
      <c r="N161" s="113">
        <f aca="true" t="shared" si="50" ref="N161:N179">SUM(O161:Q161)</f>
        <v>462.2</v>
      </c>
      <c r="O161" s="74">
        <v>4.7</v>
      </c>
      <c r="P161" s="74">
        <v>335.8</v>
      </c>
      <c r="Q161" s="79">
        <v>121.7</v>
      </c>
      <c r="R161" s="88">
        <f t="shared" si="47"/>
        <v>59.46224109095587</v>
      </c>
      <c r="S161" s="74">
        <f t="shared" si="49"/>
        <v>2.462022001047669</v>
      </c>
      <c r="T161" s="74">
        <f>SUM(P161/L161*100)</f>
        <v>82.62795275590553</v>
      </c>
      <c r="U161" s="208">
        <f>SUM(Q161/M161*100)</f>
        <v>67.61111111111111</v>
      </c>
    </row>
    <row r="162" spans="1:21" s="5" customFormat="1" ht="24" customHeight="1">
      <c r="A162" s="4"/>
      <c r="B162" s="63" t="s">
        <v>300</v>
      </c>
      <c r="C162" s="247" t="s">
        <v>25</v>
      </c>
      <c r="D162" s="239" t="s">
        <v>25</v>
      </c>
      <c r="E162" s="131"/>
      <c r="F162" s="46">
        <f t="shared" si="48"/>
        <v>1381.8</v>
      </c>
      <c r="G162" s="47">
        <v>339.4</v>
      </c>
      <c r="H162" s="47">
        <v>722.4</v>
      </c>
      <c r="I162" s="77">
        <v>320</v>
      </c>
      <c r="J162" s="113">
        <f t="shared" si="44"/>
        <v>819.8</v>
      </c>
      <c r="K162" s="74">
        <v>169.7</v>
      </c>
      <c r="L162" s="74">
        <v>490.1</v>
      </c>
      <c r="M162" s="74">
        <v>160</v>
      </c>
      <c r="N162" s="113">
        <f t="shared" si="50"/>
        <v>440</v>
      </c>
      <c r="O162" s="74"/>
      <c r="P162" s="74">
        <v>361.2</v>
      </c>
      <c r="Q162" s="79">
        <v>78.8</v>
      </c>
      <c r="R162" s="88">
        <f t="shared" si="47"/>
        <v>53.671627226152715</v>
      </c>
      <c r="S162" s="74">
        <f t="shared" si="49"/>
        <v>0</v>
      </c>
      <c r="T162" s="74">
        <v>0</v>
      </c>
      <c r="U162" s="208">
        <v>0</v>
      </c>
    </row>
    <row r="163" spans="1:21" s="5" customFormat="1" ht="22.5" customHeight="1">
      <c r="A163" s="4"/>
      <c r="B163" s="68" t="s">
        <v>301</v>
      </c>
      <c r="C163" s="247" t="s">
        <v>25</v>
      </c>
      <c r="D163" s="239" t="s">
        <v>25</v>
      </c>
      <c r="E163" s="131"/>
      <c r="F163" s="46">
        <f t="shared" si="48"/>
        <v>3019.3</v>
      </c>
      <c r="G163" s="47">
        <v>981.8</v>
      </c>
      <c r="H163" s="47">
        <v>812.7</v>
      </c>
      <c r="I163" s="77">
        <v>1224.8</v>
      </c>
      <c r="J163" s="113">
        <f t="shared" si="44"/>
        <v>2136.1</v>
      </c>
      <c r="K163" s="74">
        <v>561.8</v>
      </c>
      <c r="L163" s="74">
        <v>812.7</v>
      </c>
      <c r="M163" s="74">
        <v>761.6</v>
      </c>
      <c r="N163" s="113">
        <f t="shared" si="50"/>
        <v>212.1</v>
      </c>
      <c r="O163" s="74">
        <v>11</v>
      </c>
      <c r="P163" s="74">
        <v>74.8</v>
      </c>
      <c r="Q163" s="79">
        <v>126.3</v>
      </c>
      <c r="R163" s="88">
        <f t="shared" si="47"/>
        <v>9.929310425541875</v>
      </c>
      <c r="S163" s="74">
        <f t="shared" si="49"/>
        <v>1.9579921680313281</v>
      </c>
      <c r="T163" s="74">
        <f>SUM(P163/L163*100)</f>
        <v>9.203888273655716</v>
      </c>
      <c r="U163" s="208">
        <f>SUM(Q163/M163*100)</f>
        <v>16.583508403361343</v>
      </c>
    </row>
    <row r="164" spans="1:21" s="5" customFormat="1" ht="20.25" customHeight="1">
      <c r="A164" s="4"/>
      <c r="B164" s="68" t="s">
        <v>302</v>
      </c>
      <c r="C164" s="247" t="s">
        <v>25</v>
      </c>
      <c r="D164" s="239" t="s">
        <v>25</v>
      </c>
      <c r="E164" s="131"/>
      <c r="F164" s="46">
        <f t="shared" si="48"/>
        <v>1304</v>
      </c>
      <c r="G164" s="47">
        <v>320.2</v>
      </c>
      <c r="H164" s="47">
        <v>681.8</v>
      </c>
      <c r="I164" s="77">
        <v>302</v>
      </c>
      <c r="J164" s="113">
        <f t="shared" si="44"/>
        <v>785.4</v>
      </c>
      <c r="K164" s="74">
        <v>161.2</v>
      </c>
      <c r="L164" s="74">
        <v>472.2</v>
      </c>
      <c r="M164" s="74">
        <v>152</v>
      </c>
      <c r="N164" s="113">
        <f t="shared" si="50"/>
        <v>0</v>
      </c>
      <c r="O164" s="74"/>
      <c r="P164" s="74"/>
      <c r="Q164" s="79"/>
      <c r="R164" s="88">
        <f t="shared" si="47"/>
        <v>0</v>
      </c>
      <c r="S164" s="74">
        <f t="shared" si="49"/>
        <v>0</v>
      </c>
      <c r="T164" s="74">
        <v>0</v>
      </c>
      <c r="U164" s="208">
        <v>0</v>
      </c>
    </row>
    <row r="165" spans="1:21" s="5" customFormat="1" ht="26.25" customHeight="1">
      <c r="A165" s="4"/>
      <c r="B165" s="68" t="s">
        <v>303</v>
      </c>
      <c r="C165" s="247" t="s">
        <v>25</v>
      </c>
      <c r="D165" s="239" t="s">
        <v>25</v>
      </c>
      <c r="E165" s="131"/>
      <c r="F165" s="46">
        <f t="shared" si="48"/>
        <v>1484</v>
      </c>
      <c r="G165" s="47">
        <v>275.7</v>
      </c>
      <c r="H165" s="47">
        <v>948.3</v>
      </c>
      <c r="I165" s="77">
        <v>260</v>
      </c>
      <c r="J165" s="113">
        <f t="shared" si="44"/>
        <v>836.0999999999999</v>
      </c>
      <c r="K165" s="74">
        <v>127.3</v>
      </c>
      <c r="L165" s="74">
        <v>586.9</v>
      </c>
      <c r="M165" s="74">
        <v>121.9</v>
      </c>
      <c r="N165" s="113">
        <f t="shared" si="50"/>
        <v>375.00000000000006</v>
      </c>
      <c r="O165" s="74">
        <v>6.1</v>
      </c>
      <c r="P165" s="74">
        <v>267.1</v>
      </c>
      <c r="Q165" s="79">
        <v>101.8</v>
      </c>
      <c r="R165" s="88">
        <f t="shared" si="47"/>
        <v>44.85109436670256</v>
      </c>
      <c r="S165" s="74">
        <f t="shared" si="49"/>
        <v>4.7918303220738405</v>
      </c>
      <c r="T165" s="74">
        <f>SUM(P165/L165*100)</f>
        <v>45.51030840006816</v>
      </c>
      <c r="U165" s="208">
        <f>SUM(Q165/M165*100)</f>
        <v>83.51107465135357</v>
      </c>
    </row>
    <row r="166" spans="1:21" s="5" customFormat="1" ht="26.25" customHeight="1">
      <c r="A166" s="4"/>
      <c r="B166" s="68" t="s">
        <v>304</v>
      </c>
      <c r="C166" s="247" t="s">
        <v>25</v>
      </c>
      <c r="D166" s="239" t="s">
        <v>25</v>
      </c>
      <c r="E166" s="131"/>
      <c r="F166" s="46">
        <f t="shared" si="48"/>
        <v>1432.8</v>
      </c>
      <c r="G166" s="47">
        <v>307.5</v>
      </c>
      <c r="H166" s="47">
        <v>835.3</v>
      </c>
      <c r="I166" s="77">
        <v>290</v>
      </c>
      <c r="J166" s="113">
        <f t="shared" si="44"/>
        <v>469.1</v>
      </c>
      <c r="K166" s="74">
        <v>148.5</v>
      </c>
      <c r="L166" s="74">
        <v>180.6</v>
      </c>
      <c r="M166" s="74">
        <v>140</v>
      </c>
      <c r="N166" s="113">
        <f t="shared" si="50"/>
        <v>0</v>
      </c>
      <c r="O166" s="74"/>
      <c r="P166" s="74"/>
      <c r="Q166" s="79"/>
      <c r="R166" s="88">
        <f t="shared" si="47"/>
        <v>0</v>
      </c>
      <c r="S166" s="74">
        <f t="shared" si="49"/>
        <v>0</v>
      </c>
      <c r="T166" s="74">
        <v>0</v>
      </c>
      <c r="U166" s="208">
        <v>0</v>
      </c>
    </row>
    <row r="167" spans="1:21" s="5" customFormat="1" ht="17.25" customHeight="1">
      <c r="A167" s="4"/>
      <c r="B167" s="68" t="s">
        <v>305</v>
      </c>
      <c r="C167" s="247" t="s">
        <v>25</v>
      </c>
      <c r="D167" s="239" t="s">
        <v>25</v>
      </c>
      <c r="E167" s="131"/>
      <c r="F167" s="46">
        <f t="shared" si="48"/>
        <v>2330</v>
      </c>
      <c r="G167" s="47">
        <v>2330</v>
      </c>
      <c r="H167" s="47"/>
      <c r="I167" s="77"/>
      <c r="J167" s="113">
        <f t="shared" si="44"/>
        <v>353.1</v>
      </c>
      <c r="K167" s="74">
        <v>353.1</v>
      </c>
      <c r="L167" s="74"/>
      <c r="M167" s="74"/>
      <c r="N167" s="113">
        <f t="shared" si="50"/>
        <v>0</v>
      </c>
      <c r="O167" s="74"/>
      <c r="P167" s="74"/>
      <c r="Q167" s="79"/>
      <c r="R167" s="88">
        <f t="shared" si="47"/>
        <v>0</v>
      </c>
      <c r="S167" s="74">
        <f t="shared" si="49"/>
        <v>0</v>
      </c>
      <c r="T167" s="74">
        <v>0</v>
      </c>
      <c r="U167" s="208">
        <v>0</v>
      </c>
    </row>
    <row r="168" spans="1:21" s="5" customFormat="1" ht="40.5" customHeight="1">
      <c r="A168" s="4"/>
      <c r="B168" s="63" t="s">
        <v>377</v>
      </c>
      <c r="C168" s="247" t="s">
        <v>25</v>
      </c>
      <c r="D168" s="239" t="s">
        <v>25</v>
      </c>
      <c r="E168" s="131"/>
      <c r="F168" s="46">
        <f t="shared" si="48"/>
        <v>460</v>
      </c>
      <c r="G168" s="47">
        <v>460</v>
      </c>
      <c r="H168" s="47"/>
      <c r="I168" s="77"/>
      <c r="J168" s="113">
        <f t="shared" si="44"/>
        <v>460</v>
      </c>
      <c r="K168" s="74">
        <v>460</v>
      </c>
      <c r="L168" s="74"/>
      <c r="M168" s="74"/>
      <c r="N168" s="113">
        <f t="shared" si="50"/>
        <v>366.6</v>
      </c>
      <c r="O168" s="74">
        <v>366.6</v>
      </c>
      <c r="P168" s="74"/>
      <c r="Q168" s="79"/>
      <c r="R168" s="88">
        <f t="shared" si="47"/>
        <v>79.69565217391305</v>
      </c>
      <c r="S168" s="74">
        <f t="shared" si="49"/>
        <v>79.69565217391305</v>
      </c>
      <c r="T168" s="74">
        <v>0</v>
      </c>
      <c r="U168" s="208">
        <v>0</v>
      </c>
    </row>
    <row r="169" spans="1:21" s="5" customFormat="1" ht="26.25" customHeight="1">
      <c r="A169" s="4"/>
      <c r="B169" s="68" t="s">
        <v>374</v>
      </c>
      <c r="C169" s="247" t="s">
        <v>25</v>
      </c>
      <c r="D169" s="239" t="s">
        <v>25</v>
      </c>
      <c r="E169" s="131"/>
      <c r="F169" s="46">
        <f t="shared" si="48"/>
        <v>156.3</v>
      </c>
      <c r="G169" s="47">
        <v>156.3</v>
      </c>
      <c r="H169" s="47"/>
      <c r="I169" s="77"/>
      <c r="J169" s="113">
        <f t="shared" si="44"/>
        <v>78.1</v>
      </c>
      <c r="K169" s="74">
        <v>78.1</v>
      </c>
      <c r="L169" s="74"/>
      <c r="M169" s="74"/>
      <c r="N169" s="113">
        <f t="shared" si="50"/>
        <v>38.2</v>
      </c>
      <c r="O169" s="74">
        <v>38.2</v>
      </c>
      <c r="P169" s="74"/>
      <c r="Q169" s="79"/>
      <c r="R169" s="88">
        <f t="shared" si="47"/>
        <v>48.911651728553146</v>
      </c>
      <c r="S169" s="74">
        <f t="shared" si="49"/>
        <v>48.911651728553146</v>
      </c>
      <c r="T169" s="74">
        <v>0</v>
      </c>
      <c r="U169" s="208">
        <v>0</v>
      </c>
    </row>
    <row r="170" spans="1:21" s="5" customFormat="1" ht="26.25" customHeight="1">
      <c r="A170" s="4"/>
      <c r="B170" s="50" t="s">
        <v>306</v>
      </c>
      <c r="C170" s="247" t="s">
        <v>25</v>
      </c>
      <c r="D170" s="239" t="s">
        <v>25</v>
      </c>
      <c r="E170" s="131"/>
      <c r="F170" s="46">
        <f t="shared" si="48"/>
        <v>400</v>
      </c>
      <c r="G170" s="47">
        <v>400</v>
      </c>
      <c r="H170" s="47"/>
      <c r="I170" s="77"/>
      <c r="J170" s="113">
        <f t="shared" si="44"/>
        <v>398.5</v>
      </c>
      <c r="K170" s="74">
        <v>398.5</v>
      </c>
      <c r="L170" s="74"/>
      <c r="M170" s="74"/>
      <c r="N170" s="113">
        <f t="shared" si="50"/>
        <v>206.6</v>
      </c>
      <c r="O170" s="74">
        <v>206.6</v>
      </c>
      <c r="P170" s="74"/>
      <c r="Q170" s="79"/>
      <c r="R170" s="88">
        <f t="shared" si="47"/>
        <v>51.844416562107895</v>
      </c>
      <c r="S170" s="74">
        <f t="shared" si="49"/>
        <v>51.844416562107895</v>
      </c>
      <c r="T170" s="74">
        <v>0</v>
      </c>
      <c r="U170" s="208">
        <v>0</v>
      </c>
    </row>
    <row r="171" spans="1:21" s="5" customFormat="1" ht="26.25" customHeight="1">
      <c r="A171" s="4"/>
      <c r="B171" s="50" t="s">
        <v>307</v>
      </c>
      <c r="C171" s="247" t="s">
        <v>25</v>
      </c>
      <c r="D171" s="239" t="s">
        <v>25</v>
      </c>
      <c r="E171" s="131"/>
      <c r="F171" s="46">
        <f t="shared" si="48"/>
        <v>400</v>
      </c>
      <c r="G171" s="47">
        <v>400</v>
      </c>
      <c r="H171" s="47"/>
      <c r="I171" s="77"/>
      <c r="J171" s="113">
        <f t="shared" si="44"/>
        <v>0</v>
      </c>
      <c r="K171" s="74"/>
      <c r="L171" s="74"/>
      <c r="M171" s="74"/>
      <c r="N171" s="113">
        <f t="shared" si="50"/>
        <v>0</v>
      </c>
      <c r="O171" s="74"/>
      <c r="P171" s="74"/>
      <c r="Q171" s="79"/>
      <c r="R171" s="88"/>
      <c r="S171" s="74"/>
      <c r="T171" s="74">
        <v>0</v>
      </c>
      <c r="U171" s="208">
        <v>0</v>
      </c>
    </row>
    <row r="172" spans="1:21" s="5" customFormat="1" ht="26.25" customHeight="1" thickBot="1">
      <c r="A172" s="4"/>
      <c r="B172" s="50" t="s">
        <v>378</v>
      </c>
      <c r="C172" s="247" t="s">
        <v>25</v>
      </c>
      <c r="D172" s="239" t="s">
        <v>25</v>
      </c>
      <c r="E172" s="131"/>
      <c r="F172" s="46">
        <f t="shared" si="48"/>
        <v>101.4</v>
      </c>
      <c r="G172" s="47">
        <v>101.4</v>
      </c>
      <c r="H172" s="47"/>
      <c r="I172" s="77"/>
      <c r="J172" s="113">
        <f t="shared" si="44"/>
        <v>58.7</v>
      </c>
      <c r="K172" s="74">
        <v>58.7</v>
      </c>
      <c r="L172" s="74"/>
      <c r="M172" s="74"/>
      <c r="N172" s="113">
        <f t="shared" si="50"/>
        <v>32.9</v>
      </c>
      <c r="O172" s="74">
        <v>32.9</v>
      </c>
      <c r="P172" s="74"/>
      <c r="Q172" s="79"/>
      <c r="R172" s="389">
        <f t="shared" si="47"/>
        <v>56.04770017035775</v>
      </c>
      <c r="S172" s="388">
        <f t="shared" si="49"/>
        <v>56.04770017035775</v>
      </c>
      <c r="T172" s="388">
        <v>0</v>
      </c>
      <c r="U172" s="390">
        <v>0</v>
      </c>
    </row>
    <row r="173" spans="1:21" s="25" customFormat="1" ht="19.5" customHeight="1">
      <c r="A173" s="527"/>
      <c r="B173" s="529"/>
      <c r="C173" s="531"/>
      <c r="D173" s="533"/>
      <c r="E173" s="541" t="s">
        <v>170</v>
      </c>
      <c r="F173" s="540" t="s">
        <v>0</v>
      </c>
      <c r="G173" s="525" t="s">
        <v>255</v>
      </c>
      <c r="H173" s="525"/>
      <c r="I173" s="526"/>
      <c r="J173" s="540" t="s">
        <v>293</v>
      </c>
      <c r="K173" s="525" t="s">
        <v>255</v>
      </c>
      <c r="L173" s="525"/>
      <c r="M173" s="539"/>
      <c r="N173" s="540" t="s">
        <v>294</v>
      </c>
      <c r="O173" s="525" t="s">
        <v>255</v>
      </c>
      <c r="P173" s="525"/>
      <c r="Q173" s="539"/>
      <c r="R173" s="537" t="s">
        <v>295</v>
      </c>
      <c r="S173" s="535" t="s">
        <v>255</v>
      </c>
      <c r="T173" s="535"/>
      <c r="U173" s="536"/>
    </row>
    <row r="174" spans="1:21" s="25" customFormat="1" ht="147" customHeight="1" thickBot="1">
      <c r="A174" s="528"/>
      <c r="B174" s="530"/>
      <c r="C174" s="532"/>
      <c r="D174" s="534"/>
      <c r="E174" s="542"/>
      <c r="F174" s="538"/>
      <c r="G174" s="173" t="s">
        <v>134</v>
      </c>
      <c r="H174" s="174" t="s">
        <v>135</v>
      </c>
      <c r="I174" s="175" t="s">
        <v>136</v>
      </c>
      <c r="J174" s="538"/>
      <c r="K174" s="173" t="s">
        <v>134</v>
      </c>
      <c r="L174" s="174" t="s">
        <v>135</v>
      </c>
      <c r="M174" s="176" t="s">
        <v>136</v>
      </c>
      <c r="N174" s="538"/>
      <c r="O174" s="173" t="s">
        <v>134</v>
      </c>
      <c r="P174" s="174" t="s">
        <v>135</v>
      </c>
      <c r="Q174" s="176" t="s">
        <v>136</v>
      </c>
      <c r="R174" s="538"/>
      <c r="S174" s="173" t="s">
        <v>134</v>
      </c>
      <c r="T174" s="174" t="s">
        <v>135</v>
      </c>
      <c r="U174" s="175" t="s">
        <v>136</v>
      </c>
    </row>
    <row r="175" spans="1:21" s="151" customFormat="1" ht="21.75" customHeight="1" thickBot="1">
      <c r="A175" s="150"/>
      <c r="B175" s="177">
        <v>1</v>
      </c>
      <c r="C175" s="263">
        <v>2</v>
      </c>
      <c r="D175" s="264">
        <v>3</v>
      </c>
      <c r="E175" s="179">
        <v>4</v>
      </c>
      <c r="F175" s="178">
        <v>5</v>
      </c>
      <c r="G175" s="178">
        <v>6</v>
      </c>
      <c r="H175" s="178">
        <v>7</v>
      </c>
      <c r="I175" s="180">
        <v>8</v>
      </c>
      <c r="J175" s="177">
        <v>9</v>
      </c>
      <c r="K175" s="178">
        <v>10</v>
      </c>
      <c r="L175" s="178">
        <v>11</v>
      </c>
      <c r="M175" s="180">
        <v>12</v>
      </c>
      <c r="N175" s="181">
        <v>13</v>
      </c>
      <c r="O175" s="182">
        <v>14</v>
      </c>
      <c r="P175" s="182">
        <v>15</v>
      </c>
      <c r="Q175" s="183">
        <v>16</v>
      </c>
      <c r="R175" s="181">
        <v>17</v>
      </c>
      <c r="S175" s="182">
        <v>18</v>
      </c>
      <c r="T175" s="182">
        <v>19</v>
      </c>
      <c r="U175" s="183">
        <v>20</v>
      </c>
    </row>
    <row r="176" spans="1:21" s="5" customFormat="1" ht="36" customHeight="1">
      <c r="A176" s="32"/>
      <c r="B176" s="444" t="s">
        <v>375</v>
      </c>
      <c r="C176" s="253" t="s">
        <v>25</v>
      </c>
      <c r="D176" s="254" t="s">
        <v>25</v>
      </c>
      <c r="E176" s="137"/>
      <c r="F176" s="44">
        <f t="shared" si="48"/>
        <v>902.3</v>
      </c>
      <c r="G176" s="83">
        <v>602.3</v>
      </c>
      <c r="H176" s="83"/>
      <c r="I176" s="91">
        <v>300</v>
      </c>
      <c r="J176" s="113">
        <f t="shared" si="44"/>
        <v>300.7</v>
      </c>
      <c r="K176" s="49">
        <v>200.7</v>
      </c>
      <c r="L176" s="49"/>
      <c r="M176" s="49">
        <v>100</v>
      </c>
      <c r="N176" s="113">
        <f t="shared" si="50"/>
        <v>70.4</v>
      </c>
      <c r="O176" s="49">
        <v>70.4</v>
      </c>
      <c r="P176" s="49"/>
      <c r="Q176" s="114"/>
      <c r="R176" s="113">
        <f t="shared" si="47"/>
        <v>23.412038576654474</v>
      </c>
      <c r="S176" s="49">
        <f t="shared" si="49"/>
        <v>35.07722969606378</v>
      </c>
      <c r="T176" s="49">
        <v>0</v>
      </c>
      <c r="U176" s="445">
        <v>0</v>
      </c>
    </row>
    <row r="177" spans="1:21" s="5" customFormat="1" ht="26.25" customHeight="1">
      <c r="A177" s="4"/>
      <c r="B177" s="63" t="s">
        <v>376</v>
      </c>
      <c r="C177" s="247" t="s">
        <v>25</v>
      </c>
      <c r="D177" s="239" t="s">
        <v>25</v>
      </c>
      <c r="E177" s="131"/>
      <c r="F177" s="46">
        <f t="shared" si="48"/>
        <v>819</v>
      </c>
      <c r="G177" s="47">
        <v>819</v>
      </c>
      <c r="H177" s="47"/>
      <c r="I177" s="77"/>
      <c r="J177" s="113">
        <f t="shared" si="44"/>
        <v>682.5</v>
      </c>
      <c r="K177" s="74">
        <v>682.5</v>
      </c>
      <c r="L177" s="74"/>
      <c r="M177" s="74"/>
      <c r="N177" s="113">
        <f t="shared" si="50"/>
        <v>445.7</v>
      </c>
      <c r="O177" s="74">
        <v>445.7</v>
      </c>
      <c r="P177" s="74"/>
      <c r="Q177" s="79"/>
      <c r="R177" s="88">
        <f t="shared" si="47"/>
        <v>65.3040293040293</v>
      </c>
      <c r="S177" s="74">
        <f t="shared" si="49"/>
        <v>65.3040293040293</v>
      </c>
      <c r="T177" s="74">
        <v>0</v>
      </c>
      <c r="U177" s="208">
        <v>0</v>
      </c>
    </row>
    <row r="178" spans="1:21" s="5" customFormat="1" ht="26.25" customHeight="1">
      <c r="A178" s="4"/>
      <c r="B178" s="63" t="s">
        <v>308</v>
      </c>
      <c r="C178" s="247" t="s">
        <v>25</v>
      </c>
      <c r="D178" s="239" t="s">
        <v>25</v>
      </c>
      <c r="E178" s="131"/>
      <c r="F178" s="46">
        <f t="shared" si="48"/>
        <v>400</v>
      </c>
      <c r="G178" s="47">
        <v>400</v>
      </c>
      <c r="H178" s="47"/>
      <c r="I178" s="77"/>
      <c r="J178" s="113">
        <f t="shared" si="44"/>
        <v>276.2</v>
      </c>
      <c r="K178" s="74">
        <v>276.2</v>
      </c>
      <c r="L178" s="74"/>
      <c r="M178" s="74"/>
      <c r="N178" s="113">
        <f t="shared" si="50"/>
        <v>0</v>
      </c>
      <c r="O178" s="74"/>
      <c r="P178" s="74"/>
      <c r="Q178" s="79"/>
      <c r="R178" s="88">
        <f t="shared" si="47"/>
        <v>0</v>
      </c>
      <c r="S178" s="74">
        <f t="shared" si="49"/>
        <v>0</v>
      </c>
      <c r="T178" s="74">
        <v>0</v>
      </c>
      <c r="U178" s="208">
        <v>0</v>
      </c>
    </row>
    <row r="179" spans="1:21" s="5" customFormat="1" ht="26.25" customHeight="1">
      <c r="A179" s="4"/>
      <c r="B179" s="63" t="s">
        <v>309</v>
      </c>
      <c r="C179" s="247" t="s">
        <v>25</v>
      </c>
      <c r="D179" s="239" t="s">
        <v>25</v>
      </c>
      <c r="E179" s="131"/>
      <c r="F179" s="46">
        <f t="shared" si="48"/>
        <v>3275.1</v>
      </c>
      <c r="G179" s="47">
        <v>1030.3</v>
      </c>
      <c r="H179" s="47">
        <v>1444.8</v>
      </c>
      <c r="I179" s="77">
        <v>800</v>
      </c>
      <c r="J179" s="113">
        <f t="shared" si="44"/>
        <v>904.5</v>
      </c>
      <c r="K179" s="74">
        <v>343.3</v>
      </c>
      <c r="L179" s="74">
        <v>361.2</v>
      </c>
      <c r="M179" s="74">
        <v>200</v>
      </c>
      <c r="N179" s="113">
        <f t="shared" si="50"/>
        <v>397.6</v>
      </c>
      <c r="O179" s="74">
        <v>11.1</v>
      </c>
      <c r="P179" s="74">
        <v>361.2</v>
      </c>
      <c r="Q179" s="79">
        <v>25.3</v>
      </c>
      <c r="R179" s="88">
        <f t="shared" si="47"/>
        <v>43.957987838584856</v>
      </c>
      <c r="S179" s="74">
        <f t="shared" si="49"/>
        <v>3.233323623652782</v>
      </c>
      <c r="T179" s="74">
        <f>SUM(P179/L179*100)</f>
        <v>100</v>
      </c>
      <c r="U179" s="208">
        <f>SUM(Q179/M179*100)</f>
        <v>12.65</v>
      </c>
    </row>
    <row r="180" spans="1:21" s="5" customFormat="1" ht="24" customHeight="1">
      <c r="A180" s="4"/>
      <c r="B180" s="50" t="s">
        <v>65</v>
      </c>
      <c r="C180" s="247" t="s">
        <v>25</v>
      </c>
      <c r="D180" s="248" t="s">
        <v>25</v>
      </c>
      <c r="E180" s="140">
        <v>17602</v>
      </c>
      <c r="F180" s="46">
        <f aca="true" t="shared" si="51" ref="F180:F194">SUM(G180:I180)</f>
        <v>20190.899999999998</v>
      </c>
      <c r="G180" s="47">
        <v>16836.8</v>
      </c>
      <c r="H180" s="47">
        <v>666</v>
      </c>
      <c r="I180" s="77">
        <v>2688.1</v>
      </c>
      <c r="J180" s="113">
        <f t="shared" si="44"/>
        <v>10829.599999999999</v>
      </c>
      <c r="K180" s="74">
        <v>8720.3</v>
      </c>
      <c r="L180" s="74">
        <v>666</v>
      </c>
      <c r="M180" s="74">
        <v>1443.3</v>
      </c>
      <c r="N180" s="209">
        <f aca="true" t="shared" si="52" ref="N180:N190">SUM(O180:Q180)</f>
        <v>9227.3</v>
      </c>
      <c r="O180" s="74">
        <v>7910.5</v>
      </c>
      <c r="P180" s="74"/>
      <c r="Q180" s="79">
        <v>1316.8</v>
      </c>
      <c r="R180" s="88">
        <f>SUM(N180/J180*100)</f>
        <v>85.20443968382952</v>
      </c>
      <c r="S180" s="74">
        <f>SUM(O180/K180*100)</f>
        <v>90.71362223776705</v>
      </c>
      <c r="T180" s="74">
        <f>SUM(P180/L180*100)</f>
        <v>0</v>
      </c>
      <c r="U180" s="208">
        <f>SUM(Q180/M180*100)</f>
        <v>91.23536340331185</v>
      </c>
    </row>
    <row r="181" spans="1:21" s="5" customFormat="1" ht="19.5" customHeight="1">
      <c r="A181" s="4"/>
      <c r="B181" s="63" t="s">
        <v>147</v>
      </c>
      <c r="C181" s="247" t="s">
        <v>25</v>
      </c>
      <c r="D181" s="248" t="s">
        <v>25</v>
      </c>
      <c r="E181" s="140"/>
      <c r="F181" s="46">
        <f t="shared" si="51"/>
        <v>196</v>
      </c>
      <c r="G181" s="47">
        <v>196</v>
      </c>
      <c r="H181" s="47"/>
      <c r="I181" s="77"/>
      <c r="J181" s="113">
        <f t="shared" si="44"/>
        <v>196</v>
      </c>
      <c r="K181" s="74">
        <v>196</v>
      </c>
      <c r="L181" s="74"/>
      <c r="M181" s="74"/>
      <c r="N181" s="362">
        <f t="shared" si="52"/>
        <v>96.9</v>
      </c>
      <c r="O181" s="74">
        <v>96.9</v>
      </c>
      <c r="P181" s="74"/>
      <c r="Q181" s="79"/>
      <c r="R181" s="88">
        <f>SUM(N181/J181*100)</f>
        <v>49.43877551020409</v>
      </c>
      <c r="S181" s="74">
        <f>SUM(O181/K181*100)</f>
        <v>49.43877551020409</v>
      </c>
      <c r="T181" s="74">
        <v>0</v>
      </c>
      <c r="U181" s="208">
        <v>0</v>
      </c>
    </row>
    <row r="182" spans="1:21" s="5" customFormat="1" ht="24" customHeight="1">
      <c r="A182" s="4"/>
      <c r="B182" s="128" t="s">
        <v>274</v>
      </c>
      <c r="C182" s="247" t="s">
        <v>25</v>
      </c>
      <c r="D182" s="248" t="s">
        <v>25</v>
      </c>
      <c r="E182" s="140"/>
      <c r="F182" s="46">
        <f t="shared" si="51"/>
        <v>666</v>
      </c>
      <c r="G182" s="47"/>
      <c r="H182" s="47">
        <v>666</v>
      </c>
      <c r="I182" s="77"/>
      <c r="J182" s="113">
        <f>SUM(K182:M182)</f>
        <v>666</v>
      </c>
      <c r="K182" s="74"/>
      <c r="L182" s="74">
        <v>666</v>
      </c>
      <c r="M182" s="74"/>
      <c r="N182" s="209">
        <f t="shared" si="52"/>
        <v>0</v>
      </c>
      <c r="O182" s="74"/>
      <c r="P182" s="74"/>
      <c r="Q182" s="79"/>
      <c r="R182" s="88">
        <f>SUM(N182/J182*100)</f>
        <v>0</v>
      </c>
      <c r="S182" s="74">
        <v>0</v>
      </c>
      <c r="T182" s="74">
        <f>SUM(P182/L182*100)</f>
        <v>0</v>
      </c>
      <c r="U182" s="208">
        <v>0</v>
      </c>
    </row>
    <row r="183" spans="1:21" s="5" customFormat="1" ht="42" customHeight="1">
      <c r="A183" s="4"/>
      <c r="B183" s="63" t="s">
        <v>68</v>
      </c>
      <c r="C183" s="247" t="s">
        <v>25</v>
      </c>
      <c r="D183" s="239" t="s">
        <v>25</v>
      </c>
      <c r="E183" s="131">
        <v>6404</v>
      </c>
      <c r="F183" s="46">
        <f t="shared" si="51"/>
        <v>6552.599999999999</v>
      </c>
      <c r="G183" s="47">
        <v>6249.7</v>
      </c>
      <c r="H183" s="47"/>
      <c r="I183" s="77">
        <v>302.9</v>
      </c>
      <c r="J183" s="113">
        <f t="shared" si="44"/>
        <v>3631.4</v>
      </c>
      <c r="K183" s="74">
        <v>3328.5</v>
      </c>
      <c r="L183" s="74"/>
      <c r="M183" s="74">
        <v>302.9</v>
      </c>
      <c r="N183" s="70">
        <f t="shared" si="52"/>
        <v>3048.3</v>
      </c>
      <c r="O183" s="74">
        <v>2956.8</v>
      </c>
      <c r="P183" s="74"/>
      <c r="Q183" s="79">
        <v>91.5</v>
      </c>
      <c r="R183" s="88">
        <f>SUM(N183/J183*100)</f>
        <v>83.94283196563309</v>
      </c>
      <c r="S183" s="74">
        <f>SUM(O183/K183*100)</f>
        <v>88.83280757097792</v>
      </c>
      <c r="T183" s="74">
        <v>0</v>
      </c>
      <c r="U183" s="208">
        <f>SUM(Q183/M183*100)</f>
        <v>30.20798943545725</v>
      </c>
    </row>
    <row r="184" spans="1:21" s="5" customFormat="1" ht="36.75" customHeight="1">
      <c r="A184" s="4"/>
      <c r="B184" s="63" t="s">
        <v>310</v>
      </c>
      <c r="C184" s="247" t="s">
        <v>25</v>
      </c>
      <c r="D184" s="239" t="s">
        <v>25</v>
      </c>
      <c r="E184" s="131"/>
      <c r="F184" s="46">
        <f t="shared" si="51"/>
        <v>80.8</v>
      </c>
      <c r="G184" s="47">
        <v>80.8</v>
      </c>
      <c r="H184" s="47"/>
      <c r="I184" s="77"/>
      <c r="J184" s="113">
        <f>SUM(K184:M184)</f>
        <v>80.8</v>
      </c>
      <c r="K184" s="74">
        <v>80.8</v>
      </c>
      <c r="L184" s="74"/>
      <c r="M184" s="74"/>
      <c r="N184" s="70">
        <f t="shared" si="52"/>
        <v>79.6</v>
      </c>
      <c r="O184" s="74">
        <v>79.6</v>
      </c>
      <c r="P184" s="74"/>
      <c r="Q184" s="79"/>
      <c r="R184" s="88">
        <f>SUM(N184/J184*100)</f>
        <v>98.51485148514851</v>
      </c>
      <c r="S184" s="74">
        <f>SUM(O184/K184*100)</f>
        <v>98.51485148514851</v>
      </c>
      <c r="T184" s="74">
        <v>0</v>
      </c>
      <c r="U184" s="208">
        <v>0</v>
      </c>
    </row>
    <row r="185" spans="1:21" s="5" customFormat="1" ht="35.25" customHeight="1">
      <c r="A185" s="4"/>
      <c r="B185" s="63" t="s">
        <v>311</v>
      </c>
      <c r="C185" s="247" t="s">
        <v>25</v>
      </c>
      <c r="D185" s="239" t="s">
        <v>25</v>
      </c>
      <c r="E185" s="131"/>
      <c r="F185" s="46">
        <f t="shared" si="51"/>
        <v>55.6</v>
      </c>
      <c r="G185" s="47">
        <v>55.6</v>
      </c>
      <c r="H185" s="47"/>
      <c r="I185" s="77"/>
      <c r="J185" s="113">
        <f>SUM(K185:M185)</f>
        <v>35.6</v>
      </c>
      <c r="K185" s="74">
        <v>35.6</v>
      </c>
      <c r="L185" s="74"/>
      <c r="M185" s="74"/>
      <c r="N185" s="209"/>
      <c r="O185" s="74"/>
      <c r="P185" s="74"/>
      <c r="Q185" s="79"/>
      <c r="R185" s="88"/>
      <c r="S185" s="74"/>
      <c r="T185" s="74"/>
      <c r="U185" s="208"/>
    </row>
    <row r="186" spans="1:21" s="5" customFormat="1" ht="27" customHeight="1">
      <c r="A186" s="4"/>
      <c r="B186" s="63" t="s">
        <v>54</v>
      </c>
      <c r="C186" s="247" t="s">
        <v>25</v>
      </c>
      <c r="D186" s="239" t="s">
        <v>25</v>
      </c>
      <c r="E186" s="131">
        <v>216</v>
      </c>
      <c r="F186" s="46">
        <f t="shared" si="51"/>
        <v>0</v>
      </c>
      <c r="G186" s="47"/>
      <c r="H186" s="47"/>
      <c r="I186" s="77"/>
      <c r="J186" s="113">
        <f t="shared" si="44"/>
        <v>0</v>
      </c>
      <c r="K186" s="74"/>
      <c r="L186" s="74"/>
      <c r="M186" s="74"/>
      <c r="N186" s="209">
        <f t="shared" si="52"/>
        <v>0</v>
      </c>
      <c r="O186" s="74"/>
      <c r="P186" s="74"/>
      <c r="Q186" s="79"/>
      <c r="R186" s="88"/>
      <c r="S186" s="74"/>
      <c r="T186" s="74">
        <v>0</v>
      </c>
      <c r="U186" s="208">
        <v>0</v>
      </c>
    </row>
    <row r="187" spans="1:21" s="9" customFormat="1" ht="36.75" customHeight="1">
      <c r="A187" s="14" t="s">
        <v>69</v>
      </c>
      <c r="B187" s="272" t="s">
        <v>70</v>
      </c>
      <c r="C187" s="236" t="s">
        <v>15</v>
      </c>
      <c r="D187" s="237" t="s">
        <v>259</v>
      </c>
      <c r="E187" s="143">
        <f>SUM(E188+E204+E206)</f>
        <v>66666.7</v>
      </c>
      <c r="F187" s="99">
        <f t="shared" si="51"/>
        <v>74281.40000000001</v>
      </c>
      <c r="G187" s="104">
        <f aca="true" t="shared" si="53" ref="G187:M187">SUM(G188+G204+G206)</f>
        <v>56106</v>
      </c>
      <c r="H187" s="104">
        <f t="shared" si="53"/>
        <v>12594.1</v>
      </c>
      <c r="I187" s="105">
        <f t="shared" si="53"/>
        <v>5581.299999999999</v>
      </c>
      <c r="J187" s="120">
        <f t="shared" si="44"/>
        <v>41245.6</v>
      </c>
      <c r="K187" s="104">
        <f>SUM(K188+K204+K206)</f>
        <v>30322.6</v>
      </c>
      <c r="L187" s="104">
        <f t="shared" si="53"/>
        <v>7528.8</v>
      </c>
      <c r="M187" s="104">
        <f t="shared" si="53"/>
        <v>3394.2</v>
      </c>
      <c r="N187" s="120">
        <f t="shared" si="52"/>
        <v>34582</v>
      </c>
      <c r="O187" s="104">
        <f>SUM(O188+O204+O206)</f>
        <v>27253.3</v>
      </c>
      <c r="P187" s="104">
        <f>SUM(P188+P204+P206)</f>
        <v>5542.1</v>
      </c>
      <c r="Q187" s="105">
        <f>SUM(Q188+Q204+Q206)</f>
        <v>1786.6000000000001</v>
      </c>
      <c r="R187" s="88">
        <f t="shared" si="32"/>
        <v>83.84409488527261</v>
      </c>
      <c r="S187" s="74">
        <f t="shared" si="33"/>
        <v>89.87784688648071</v>
      </c>
      <c r="T187" s="74">
        <f aca="true" t="shared" si="54" ref="T187:U194">SUM(P187/L187*100)</f>
        <v>73.61199659972372</v>
      </c>
      <c r="U187" s="208">
        <f t="shared" si="54"/>
        <v>52.63685109893348</v>
      </c>
    </row>
    <row r="188" spans="1:21" s="9" customFormat="1" ht="26.25" customHeight="1">
      <c r="A188" s="14" t="s">
        <v>227</v>
      </c>
      <c r="B188" s="98" t="s">
        <v>111</v>
      </c>
      <c r="C188" s="236" t="s">
        <v>15</v>
      </c>
      <c r="D188" s="237" t="s">
        <v>258</v>
      </c>
      <c r="E188" s="104">
        <f>SUM(E189:E195)+E203</f>
        <v>61649.7</v>
      </c>
      <c r="F188" s="99">
        <f t="shared" si="51"/>
        <v>68287.9</v>
      </c>
      <c r="G188" s="104">
        <f>SUM(G189:G195)+G203</f>
        <v>51389.7</v>
      </c>
      <c r="H188" s="104">
        <f>SUM(H189:H203)</f>
        <v>12594.1</v>
      </c>
      <c r="I188" s="105">
        <f>SUM(I189:I203)</f>
        <v>4304.099999999999</v>
      </c>
      <c r="J188" s="120">
        <f>SUM(K188:M188)</f>
        <v>37776.9</v>
      </c>
      <c r="K188" s="104">
        <f>SUM(K189:K195)+K203</f>
        <v>27815.1</v>
      </c>
      <c r="L188" s="104">
        <f>SUM(L189:L195)+L203</f>
        <v>7528.8</v>
      </c>
      <c r="M188" s="104">
        <f>SUM(M189:M195)+M203</f>
        <v>2433</v>
      </c>
      <c r="N188" s="120">
        <f t="shared" si="52"/>
        <v>31597.4</v>
      </c>
      <c r="O188" s="104">
        <f>SUM(O189:O195)+O203</f>
        <v>25066.399999999998</v>
      </c>
      <c r="P188" s="104">
        <f>SUM(P189:P195)+P203</f>
        <v>5542.1</v>
      </c>
      <c r="Q188" s="105">
        <f>SUM(Q189:Q195)+Q203</f>
        <v>988.9000000000001</v>
      </c>
      <c r="R188" s="88">
        <f t="shared" si="32"/>
        <v>83.64211991984519</v>
      </c>
      <c r="S188" s="74">
        <f t="shared" si="33"/>
        <v>90.11795751228648</v>
      </c>
      <c r="T188" s="74">
        <f t="shared" si="54"/>
        <v>73.61199659972372</v>
      </c>
      <c r="U188" s="208">
        <f t="shared" si="54"/>
        <v>40.64529387587341</v>
      </c>
    </row>
    <row r="189" spans="1:21" s="5" customFormat="1" ht="21" customHeight="1">
      <c r="A189" s="4"/>
      <c r="B189" s="63" t="s">
        <v>71</v>
      </c>
      <c r="C189" s="247" t="s">
        <v>15</v>
      </c>
      <c r="D189" s="248" t="s">
        <v>258</v>
      </c>
      <c r="E189" s="140">
        <v>20205</v>
      </c>
      <c r="F189" s="46">
        <f t="shared" si="51"/>
        <v>21084.5</v>
      </c>
      <c r="G189" s="47">
        <v>17365.9</v>
      </c>
      <c r="H189" s="47">
        <v>182.6</v>
      </c>
      <c r="I189" s="77">
        <v>3536</v>
      </c>
      <c r="J189" s="113">
        <f t="shared" si="44"/>
        <v>11071.6</v>
      </c>
      <c r="K189" s="74">
        <v>8848</v>
      </c>
      <c r="L189" s="74">
        <v>182.6</v>
      </c>
      <c r="M189" s="74">
        <v>2041</v>
      </c>
      <c r="N189" s="88">
        <f t="shared" si="52"/>
        <v>8784.4</v>
      </c>
      <c r="O189" s="74">
        <v>7854.3</v>
      </c>
      <c r="P189" s="74">
        <v>133.9</v>
      </c>
      <c r="Q189" s="79">
        <v>796.2</v>
      </c>
      <c r="R189" s="88">
        <f t="shared" si="32"/>
        <v>79.34173922468297</v>
      </c>
      <c r="S189" s="74">
        <f t="shared" si="33"/>
        <v>88.76921338155516</v>
      </c>
      <c r="T189" s="74">
        <f t="shared" si="54"/>
        <v>73.32968236582695</v>
      </c>
      <c r="U189" s="208">
        <f t="shared" si="54"/>
        <v>39.010289073983344</v>
      </c>
    </row>
    <row r="190" spans="1:21" s="5" customFormat="1" ht="34.5" customHeight="1">
      <c r="A190" s="4"/>
      <c r="B190" s="65" t="s">
        <v>72</v>
      </c>
      <c r="C190" s="242" t="s">
        <v>15</v>
      </c>
      <c r="D190" s="243" t="s">
        <v>258</v>
      </c>
      <c r="E190" s="135">
        <v>13325</v>
      </c>
      <c r="F190" s="46">
        <f t="shared" si="51"/>
        <v>13669.2</v>
      </c>
      <c r="G190" s="47">
        <v>13109</v>
      </c>
      <c r="H190" s="47"/>
      <c r="I190" s="77">
        <v>560.2</v>
      </c>
      <c r="J190" s="113">
        <f t="shared" si="44"/>
        <v>7310</v>
      </c>
      <c r="K190" s="74">
        <v>7028.9</v>
      </c>
      <c r="L190" s="74"/>
      <c r="M190" s="74">
        <v>281.1</v>
      </c>
      <c r="N190" s="88">
        <f t="shared" si="52"/>
        <v>6790.3</v>
      </c>
      <c r="O190" s="74">
        <v>6674.1</v>
      </c>
      <c r="P190" s="74"/>
      <c r="Q190" s="79">
        <v>116.2</v>
      </c>
      <c r="R190" s="88">
        <f t="shared" si="32"/>
        <v>92.89056087551299</v>
      </c>
      <c r="S190" s="74">
        <f t="shared" si="33"/>
        <v>94.95226849151362</v>
      </c>
      <c r="T190" s="74"/>
      <c r="U190" s="208">
        <f>SUM(Q190/M190*100)</f>
        <v>41.33760227676983</v>
      </c>
    </row>
    <row r="191" spans="1:21" s="5" customFormat="1" ht="27" customHeight="1">
      <c r="A191" s="4"/>
      <c r="B191" s="63" t="s">
        <v>73</v>
      </c>
      <c r="C191" s="238" t="s">
        <v>15</v>
      </c>
      <c r="D191" s="239" t="s">
        <v>258</v>
      </c>
      <c r="E191" s="131">
        <v>17366</v>
      </c>
      <c r="F191" s="46">
        <f t="shared" si="51"/>
        <v>18088</v>
      </c>
      <c r="G191" s="47">
        <v>17880.1</v>
      </c>
      <c r="H191" s="47"/>
      <c r="I191" s="77">
        <v>207.9</v>
      </c>
      <c r="J191" s="113">
        <f t="shared" si="44"/>
        <v>9467.9</v>
      </c>
      <c r="K191" s="74">
        <v>9357</v>
      </c>
      <c r="L191" s="74"/>
      <c r="M191" s="74">
        <v>110.9</v>
      </c>
      <c r="N191" s="88">
        <f aca="true" t="shared" si="55" ref="N191:N203">SUM(O191:Q191)</f>
        <v>9363.1</v>
      </c>
      <c r="O191" s="74">
        <v>9286.6</v>
      </c>
      <c r="P191" s="74"/>
      <c r="Q191" s="79">
        <v>76.5</v>
      </c>
      <c r="R191" s="88">
        <f t="shared" si="32"/>
        <v>98.89310195502699</v>
      </c>
      <c r="S191" s="74">
        <f t="shared" si="33"/>
        <v>99.24762210110079</v>
      </c>
      <c r="T191" s="74"/>
      <c r="U191" s="208">
        <f>SUM(Q191/M191*100)</f>
        <v>68.98106402164112</v>
      </c>
    </row>
    <row r="192" spans="1:21" s="5" customFormat="1" ht="42.75" customHeight="1">
      <c r="A192" s="4"/>
      <c r="B192" s="63" t="s">
        <v>179</v>
      </c>
      <c r="C192" s="238" t="s">
        <v>15</v>
      </c>
      <c r="D192" s="239" t="s">
        <v>258</v>
      </c>
      <c r="E192" s="131">
        <v>73.7</v>
      </c>
      <c r="F192" s="46">
        <f t="shared" si="51"/>
        <v>130.5</v>
      </c>
      <c r="G192" s="47"/>
      <c r="H192" s="47">
        <v>130.5</v>
      </c>
      <c r="I192" s="77"/>
      <c r="J192" s="113">
        <f t="shared" si="44"/>
        <v>65.2</v>
      </c>
      <c r="K192" s="74"/>
      <c r="L192" s="74">
        <v>65.2</v>
      </c>
      <c r="M192" s="74"/>
      <c r="N192" s="88">
        <f t="shared" si="55"/>
        <v>0</v>
      </c>
      <c r="O192" s="74"/>
      <c r="P192" s="74"/>
      <c r="Q192" s="79"/>
      <c r="R192" s="88">
        <f t="shared" si="32"/>
        <v>0</v>
      </c>
      <c r="S192" s="74"/>
      <c r="T192" s="74"/>
      <c r="U192" s="208"/>
    </row>
    <row r="193" spans="1:21" s="5" customFormat="1" ht="39" customHeight="1" hidden="1">
      <c r="A193" s="4"/>
      <c r="B193" s="63" t="s">
        <v>275</v>
      </c>
      <c r="C193" s="247" t="s">
        <v>15</v>
      </c>
      <c r="D193" s="248" t="s">
        <v>258</v>
      </c>
      <c r="E193" s="247" t="s">
        <v>271</v>
      </c>
      <c r="F193" s="46">
        <f t="shared" si="51"/>
        <v>0</v>
      </c>
      <c r="G193" s="247" t="s">
        <v>316</v>
      </c>
      <c r="H193" s="248" t="s">
        <v>317</v>
      </c>
      <c r="I193" s="77"/>
      <c r="J193" s="113">
        <f t="shared" si="44"/>
        <v>0</v>
      </c>
      <c r="K193" s="74"/>
      <c r="L193" s="74"/>
      <c r="M193" s="74"/>
      <c r="N193" s="88">
        <f t="shared" si="55"/>
        <v>0</v>
      </c>
      <c r="O193" s="74"/>
      <c r="P193" s="74"/>
      <c r="Q193" s="79"/>
      <c r="R193" s="88" t="e">
        <f>SUM(N193/J193*100)</f>
        <v>#DIV/0!</v>
      </c>
      <c r="S193" s="74"/>
      <c r="T193" s="74" t="e">
        <f t="shared" si="54"/>
        <v>#DIV/0!</v>
      </c>
      <c r="U193" s="208"/>
    </row>
    <row r="194" spans="1:21" s="5" customFormat="1" ht="26.25" customHeight="1">
      <c r="A194" s="4"/>
      <c r="B194" s="63" t="s">
        <v>315</v>
      </c>
      <c r="C194" s="247" t="s">
        <v>15</v>
      </c>
      <c r="D194" s="248" t="s">
        <v>258</v>
      </c>
      <c r="E194" s="247" t="s">
        <v>271</v>
      </c>
      <c r="F194" s="46">
        <f t="shared" si="51"/>
        <v>150</v>
      </c>
      <c r="G194" s="85"/>
      <c r="H194" s="295">
        <v>150</v>
      </c>
      <c r="I194" s="77"/>
      <c r="J194" s="113">
        <f t="shared" si="44"/>
        <v>150</v>
      </c>
      <c r="K194" s="74"/>
      <c r="L194" s="74">
        <v>150</v>
      </c>
      <c r="M194" s="74"/>
      <c r="N194" s="88">
        <f t="shared" si="55"/>
        <v>16.2</v>
      </c>
      <c r="O194" s="74"/>
      <c r="P194" s="74">
        <v>16.2</v>
      </c>
      <c r="Q194" s="79"/>
      <c r="R194" s="88">
        <f>SUM(N194/J194*100)</f>
        <v>10.8</v>
      </c>
      <c r="S194" s="74"/>
      <c r="T194" s="74">
        <f t="shared" si="54"/>
        <v>10.8</v>
      </c>
      <c r="U194" s="208"/>
    </row>
    <row r="195" spans="1:21" s="26" customFormat="1" ht="24" customHeight="1">
      <c r="A195" s="4"/>
      <c r="B195" s="63" t="s">
        <v>74</v>
      </c>
      <c r="C195" s="247" t="s">
        <v>15</v>
      </c>
      <c r="D195" s="248" t="s">
        <v>258</v>
      </c>
      <c r="E195" s="140">
        <v>680</v>
      </c>
      <c r="F195" s="46">
        <f>SUM(G195:I195)</f>
        <v>1923.6</v>
      </c>
      <c r="G195" s="47">
        <f>SUM(G196:G202)</f>
        <v>1923.6</v>
      </c>
      <c r="H195" s="47"/>
      <c r="I195" s="77"/>
      <c r="J195" s="113">
        <f aca="true" t="shared" si="56" ref="J195:J202">SUM(K195:M195)</f>
        <v>1470.1</v>
      </c>
      <c r="K195" s="230">
        <f>SUM(K196:K202)</f>
        <v>1470.1</v>
      </c>
      <c r="L195" s="213"/>
      <c r="M195" s="213"/>
      <c r="N195" s="88">
        <f t="shared" si="55"/>
        <v>1217.1</v>
      </c>
      <c r="O195" s="61">
        <f>SUM(O196:O202)</f>
        <v>1217.1</v>
      </c>
      <c r="P195" s="213"/>
      <c r="Q195" s="438"/>
      <c r="R195" s="88">
        <f aca="true" t="shared" si="57" ref="R195:R262">SUM(N195/J195*100)</f>
        <v>82.79028637507653</v>
      </c>
      <c r="S195" s="74">
        <f aca="true" t="shared" si="58" ref="S195:S203">SUM(O195/K195*100)</f>
        <v>82.79028637507653</v>
      </c>
      <c r="T195" s="74"/>
      <c r="U195" s="208"/>
    </row>
    <row r="196" spans="1:21" s="26" customFormat="1" ht="24" customHeight="1">
      <c r="A196" s="4"/>
      <c r="B196" s="63" t="s">
        <v>171</v>
      </c>
      <c r="C196" s="247"/>
      <c r="D196" s="248"/>
      <c r="E196" s="140"/>
      <c r="F196" s="217">
        <f aca="true" t="shared" si="59" ref="F196:F202">SUM(G196:I196)</f>
        <v>830</v>
      </c>
      <c r="G196" s="218">
        <v>830</v>
      </c>
      <c r="H196" s="47"/>
      <c r="I196" s="77"/>
      <c r="J196" s="216">
        <f t="shared" si="56"/>
        <v>830</v>
      </c>
      <c r="K196" s="218">
        <v>830</v>
      </c>
      <c r="L196" s="213"/>
      <c r="M196" s="213"/>
      <c r="N196" s="214">
        <f t="shared" si="55"/>
        <v>625.6</v>
      </c>
      <c r="O196" s="215">
        <v>625.6</v>
      </c>
      <c r="P196" s="213"/>
      <c r="Q196" s="438"/>
      <c r="R196" s="88">
        <f t="shared" si="57"/>
        <v>75.37349397590361</v>
      </c>
      <c r="S196" s="74">
        <f t="shared" si="58"/>
        <v>75.37349397590361</v>
      </c>
      <c r="T196" s="74"/>
      <c r="U196" s="208"/>
    </row>
    <row r="197" spans="1:21" s="26" customFormat="1" ht="40.5" customHeight="1">
      <c r="A197" s="4"/>
      <c r="B197" s="65" t="s">
        <v>172</v>
      </c>
      <c r="C197" s="247"/>
      <c r="D197" s="248"/>
      <c r="E197" s="140"/>
      <c r="F197" s="217">
        <f t="shared" si="59"/>
        <v>13.4</v>
      </c>
      <c r="G197" s="218">
        <v>13.4</v>
      </c>
      <c r="H197" s="47"/>
      <c r="I197" s="77"/>
      <c r="J197" s="216">
        <f t="shared" si="56"/>
        <v>13.4</v>
      </c>
      <c r="K197" s="218">
        <v>13.4</v>
      </c>
      <c r="L197" s="213"/>
      <c r="M197" s="213"/>
      <c r="N197" s="214">
        <f t="shared" si="55"/>
        <v>13.4</v>
      </c>
      <c r="O197" s="215">
        <v>13.4</v>
      </c>
      <c r="P197" s="213"/>
      <c r="Q197" s="438"/>
      <c r="R197" s="88">
        <f t="shared" si="57"/>
        <v>100</v>
      </c>
      <c r="S197" s="74">
        <f t="shared" si="58"/>
        <v>100</v>
      </c>
      <c r="T197" s="74"/>
      <c r="U197" s="208"/>
    </row>
    <row r="198" spans="1:21" s="26" customFormat="1" ht="24" customHeight="1">
      <c r="A198" s="4"/>
      <c r="B198" s="63" t="s">
        <v>148</v>
      </c>
      <c r="C198" s="247"/>
      <c r="D198" s="248"/>
      <c r="E198" s="140"/>
      <c r="F198" s="217">
        <f t="shared" si="59"/>
        <v>15</v>
      </c>
      <c r="G198" s="218">
        <v>15</v>
      </c>
      <c r="H198" s="47"/>
      <c r="I198" s="77"/>
      <c r="J198" s="216">
        <f t="shared" si="56"/>
        <v>15</v>
      </c>
      <c r="K198" s="218">
        <v>15</v>
      </c>
      <c r="L198" s="213"/>
      <c r="M198" s="213"/>
      <c r="N198" s="214">
        <f t="shared" si="55"/>
        <v>10</v>
      </c>
      <c r="O198" s="215">
        <v>10</v>
      </c>
      <c r="P198" s="213"/>
      <c r="Q198" s="438"/>
      <c r="R198" s="88">
        <f t="shared" si="57"/>
        <v>66.66666666666666</v>
      </c>
      <c r="S198" s="74">
        <f t="shared" si="58"/>
        <v>66.66666666666666</v>
      </c>
      <c r="T198" s="74"/>
      <c r="U198" s="208"/>
    </row>
    <row r="199" spans="1:21" s="26" customFormat="1" ht="24" customHeight="1">
      <c r="A199" s="4"/>
      <c r="B199" s="63" t="s">
        <v>149</v>
      </c>
      <c r="C199" s="247"/>
      <c r="D199" s="248"/>
      <c r="E199" s="140"/>
      <c r="F199" s="217">
        <f t="shared" si="59"/>
        <v>31</v>
      </c>
      <c r="G199" s="218">
        <v>31</v>
      </c>
      <c r="H199" s="47"/>
      <c r="I199" s="77"/>
      <c r="J199" s="216">
        <f t="shared" si="56"/>
        <v>31</v>
      </c>
      <c r="K199" s="218">
        <v>31</v>
      </c>
      <c r="L199" s="213"/>
      <c r="M199" s="213"/>
      <c r="N199" s="214">
        <f t="shared" si="55"/>
        <v>13</v>
      </c>
      <c r="O199" s="215">
        <v>13</v>
      </c>
      <c r="P199" s="213"/>
      <c r="Q199" s="438"/>
      <c r="R199" s="88">
        <f t="shared" si="57"/>
        <v>41.935483870967744</v>
      </c>
      <c r="S199" s="74">
        <f t="shared" si="58"/>
        <v>41.935483870967744</v>
      </c>
      <c r="T199" s="74"/>
      <c r="U199" s="208"/>
    </row>
    <row r="200" spans="1:21" s="26" customFormat="1" ht="24" customHeight="1">
      <c r="A200" s="4"/>
      <c r="B200" s="63" t="s">
        <v>296</v>
      </c>
      <c r="C200" s="247"/>
      <c r="D200" s="248"/>
      <c r="E200" s="140"/>
      <c r="F200" s="217">
        <f t="shared" si="59"/>
        <v>21.3</v>
      </c>
      <c r="G200" s="218">
        <v>21.3</v>
      </c>
      <c r="H200" s="47"/>
      <c r="I200" s="77"/>
      <c r="J200" s="216">
        <f t="shared" si="56"/>
        <v>21.3</v>
      </c>
      <c r="K200" s="218">
        <v>21.3</v>
      </c>
      <c r="L200" s="213"/>
      <c r="M200" s="213"/>
      <c r="N200" s="214">
        <f t="shared" si="55"/>
        <v>21.3</v>
      </c>
      <c r="O200" s="215">
        <v>21.3</v>
      </c>
      <c r="P200" s="213"/>
      <c r="Q200" s="438"/>
      <c r="R200" s="88">
        <f>SUM(N200/J200*100)</f>
        <v>100</v>
      </c>
      <c r="S200" s="74">
        <f t="shared" si="58"/>
        <v>100</v>
      </c>
      <c r="T200" s="74"/>
      <c r="U200" s="208"/>
    </row>
    <row r="201" spans="1:21" s="26" customFormat="1" ht="24" customHeight="1">
      <c r="A201" s="4"/>
      <c r="B201" s="63" t="s">
        <v>297</v>
      </c>
      <c r="C201" s="247"/>
      <c r="D201" s="248"/>
      <c r="E201" s="140"/>
      <c r="F201" s="217">
        <f t="shared" si="59"/>
        <v>24.4</v>
      </c>
      <c r="G201" s="218">
        <v>24.4</v>
      </c>
      <c r="H201" s="47"/>
      <c r="I201" s="77"/>
      <c r="J201" s="216">
        <f t="shared" si="56"/>
        <v>24.4</v>
      </c>
      <c r="K201" s="218">
        <v>24.4</v>
      </c>
      <c r="L201" s="213"/>
      <c r="M201" s="213"/>
      <c r="N201" s="214">
        <f t="shared" si="55"/>
        <v>14.1</v>
      </c>
      <c r="O201" s="215">
        <v>14.1</v>
      </c>
      <c r="P201" s="213"/>
      <c r="Q201" s="438"/>
      <c r="R201" s="88">
        <f>SUM(N201/J201*100)</f>
        <v>57.786885245901644</v>
      </c>
      <c r="S201" s="74">
        <f t="shared" si="58"/>
        <v>57.786885245901644</v>
      </c>
      <c r="T201" s="74"/>
      <c r="U201" s="208"/>
    </row>
    <row r="202" spans="1:21" s="26" customFormat="1" ht="24" customHeight="1">
      <c r="A202" s="4"/>
      <c r="B202" s="63" t="s">
        <v>173</v>
      </c>
      <c r="C202" s="247"/>
      <c r="D202" s="248"/>
      <c r="E202" s="140"/>
      <c r="F202" s="217">
        <f t="shared" si="59"/>
        <v>988.5</v>
      </c>
      <c r="G202" s="218">
        <v>988.5</v>
      </c>
      <c r="H202" s="47"/>
      <c r="I202" s="77"/>
      <c r="J202" s="216">
        <f t="shared" si="56"/>
        <v>535</v>
      </c>
      <c r="K202" s="215">
        <v>535</v>
      </c>
      <c r="L202" s="213"/>
      <c r="M202" s="213"/>
      <c r="N202" s="214">
        <f t="shared" si="55"/>
        <v>519.7</v>
      </c>
      <c r="O202" s="215">
        <v>519.7</v>
      </c>
      <c r="P202" s="213"/>
      <c r="Q202" s="438"/>
      <c r="R202" s="88">
        <f t="shared" si="57"/>
        <v>97.14018691588787</v>
      </c>
      <c r="S202" s="74">
        <f t="shared" si="58"/>
        <v>97.14018691588787</v>
      </c>
      <c r="T202" s="74"/>
      <c r="U202" s="208"/>
    </row>
    <row r="203" spans="1:21" s="26" customFormat="1" ht="21.75" customHeight="1">
      <c r="A203" s="4"/>
      <c r="B203" s="63" t="s">
        <v>63</v>
      </c>
      <c r="C203" s="247" t="s">
        <v>15</v>
      </c>
      <c r="D203" s="248" t="s">
        <v>258</v>
      </c>
      <c r="E203" s="140">
        <v>10000</v>
      </c>
      <c r="F203" s="46">
        <f aca="true" t="shared" si="60" ref="F203:F215">SUM(G203:I203)</f>
        <v>13242.1</v>
      </c>
      <c r="G203" s="126">
        <v>1111.1</v>
      </c>
      <c r="H203" s="47">
        <v>12131</v>
      </c>
      <c r="I203" s="77"/>
      <c r="J203" s="116">
        <f t="shared" si="44"/>
        <v>8242.1</v>
      </c>
      <c r="K203" s="228">
        <v>1111.1</v>
      </c>
      <c r="L203" s="228">
        <v>7131</v>
      </c>
      <c r="M203" s="213"/>
      <c r="N203" s="88">
        <f t="shared" si="55"/>
        <v>5426.3</v>
      </c>
      <c r="O203" s="228">
        <v>34.3</v>
      </c>
      <c r="P203" s="228">
        <v>5392</v>
      </c>
      <c r="Q203" s="438"/>
      <c r="R203" s="88">
        <f t="shared" si="57"/>
        <v>65.83637665158152</v>
      </c>
      <c r="S203" s="74">
        <f t="shared" si="58"/>
        <v>3.0870308703087033</v>
      </c>
      <c r="T203" s="74">
        <f aca="true" t="shared" si="61" ref="T203:T263">SUM(P203/L203*100)</f>
        <v>75.61351844061141</v>
      </c>
      <c r="U203" s="208"/>
    </row>
    <row r="204" spans="1:21" s="3" customFormat="1" ht="18.75" customHeight="1">
      <c r="A204" s="28" t="s">
        <v>228</v>
      </c>
      <c r="B204" s="95" t="s">
        <v>113</v>
      </c>
      <c r="C204" s="249" t="s">
        <v>15</v>
      </c>
      <c r="D204" s="250" t="s">
        <v>263</v>
      </c>
      <c r="E204" s="141">
        <f>SUM(E205)</f>
        <v>100</v>
      </c>
      <c r="F204" s="99">
        <f t="shared" si="60"/>
        <v>138.5</v>
      </c>
      <c r="G204" s="57">
        <f>SUM(G205)</f>
        <v>138.5</v>
      </c>
      <c r="H204" s="57">
        <f>SUM(H205)</f>
        <v>0</v>
      </c>
      <c r="I204" s="80">
        <f>SUM(I205)</f>
        <v>0</v>
      </c>
      <c r="J204" s="120">
        <f t="shared" si="44"/>
        <v>138.5</v>
      </c>
      <c r="K204" s="57">
        <f>SUM(K205)</f>
        <v>138.5</v>
      </c>
      <c r="L204" s="57">
        <f>SUM(L205)</f>
        <v>0</v>
      </c>
      <c r="M204" s="57">
        <f>SUM(M205)</f>
        <v>0</v>
      </c>
      <c r="N204" s="120">
        <f aca="true" t="shared" si="62" ref="N204:N219">SUM(O204:Q204)</f>
        <v>138.4</v>
      </c>
      <c r="O204" s="57">
        <f>SUM(O205)</f>
        <v>138.4</v>
      </c>
      <c r="P204" s="57">
        <f>SUM(P205)</f>
        <v>0</v>
      </c>
      <c r="Q204" s="80">
        <f>SUM(Q205)</f>
        <v>0</v>
      </c>
      <c r="R204" s="88">
        <f t="shared" si="57"/>
        <v>99.92779783393502</v>
      </c>
      <c r="S204" s="74">
        <f aca="true" t="shared" si="63" ref="S204:S211">SUM(O204/K204*100)</f>
        <v>99.92779783393502</v>
      </c>
      <c r="T204" s="74">
        <v>0</v>
      </c>
      <c r="U204" s="208">
        <v>0</v>
      </c>
    </row>
    <row r="205" spans="1:21" s="9" customFormat="1" ht="38.25" customHeight="1">
      <c r="A205" s="8"/>
      <c r="B205" s="63" t="s">
        <v>28</v>
      </c>
      <c r="C205" s="247" t="s">
        <v>15</v>
      </c>
      <c r="D205" s="248" t="s">
        <v>263</v>
      </c>
      <c r="E205" s="140">
        <v>100</v>
      </c>
      <c r="F205" s="46">
        <f t="shared" si="60"/>
        <v>138.5</v>
      </c>
      <c r="G205" s="61">
        <v>138.5</v>
      </c>
      <c r="H205" s="61"/>
      <c r="I205" s="219"/>
      <c r="J205" s="113">
        <f t="shared" si="44"/>
        <v>138.5</v>
      </c>
      <c r="K205" s="200">
        <v>138.5</v>
      </c>
      <c r="L205" s="200"/>
      <c r="M205" s="200"/>
      <c r="N205" s="113">
        <f t="shared" si="62"/>
        <v>138.4</v>
      </c>
      <c r="O205" s="50">
        <v>138.4</v>
      </c>
      <c r="P205" s="50"/>
      <c r="Q205" s="196"/>
      <c r="R205" s="88">
        <f t="shared" si="57"/>
        <v>99.92779783393502</v>
      </c>
      <c r="S205" s="74">
        <f t="shared" si="63"/>
        <v>99.92779783393502</v>
      </c>
      <c r="T205" s="74"/>
      <c r="U205" s="208"/>
    </row>
    <row r="206" spans="1:21" s="5" customFormat="1" ht="21.75" customHeight="1">
      <c r="A206" s="8" t="s">
        <v>112</v>
      </c>
      <c r="B206" s="95" t="s">
        <v>229</v>
      </c>
      <c r="C206" s="249" t="s">
        <v>15</v>
      </c>
      <c r="D206" s="250" t="s">
        <v>267</v>
      </c>
      <c r="E206" s="141">
        <f>SUM(E207)</f>
        <v>4917</v>
      </c>
      <c r="F206" s="99">
        <f t="shared" si="60"/>
        <v>5855</v>
      </c>
      <c r="G206" s="57">
        <f>SUM(G207)</f>
        <v>4577.8</v>
      </c>
      <c r="H206" s="57">
        <f>SUM(H207)</f>
        <v>0</v>
      </c>
      <c r="I206" s="80">
        <f>SUM(I207)</f>
        <v>1277.2</v>
      </c>
      <c r="J206" s="120">
        <f t="shared" si="44"/>
        <v>3330.2</v>
      </c>
      <c r="K206" s="57">
        <f>SUM(K207)</f>
        <v>2369</v>
      </c>
      <c r="L206" s="57">
        <f>SUM(L207)</f>
        <v>0</v>
      </c>
      <c r="M206" s="57">
        <f>SUM(M207)</f>
        <v>961.2</v>
      </c>
      <c r="N206" s="120">
        <f t="shared" si="62"/>
        <v>2846.2</v>
      </c>
      <c r="O206" s="57">
        <f>SUM(O207)</f>
        <v>2048.5</v>
      </c>
      <c r="P206" s="57">
        <f>SUM(P207)</f>
        <v>0</v>
      </c>
      <c r="Q206" s="80">
        <f>SUM(Q207)</f>
        <v>797.7</v>
      </c>
      <c r="R206" s="87">
        <f t="shared" si="57"/>
        <v>85.46633835805657</v>
      </c>
      <c r="S206" s="211">
        <f t="shared" si="63"/>
        <v>86.47108484592655</v>
      </c>
      <c r="T206" s="211"/>
      <c r="U206" s="291">
        <f>SUM(Q206/M206*100)</f>
        <v>82.9900124843945</v>
      </c>
    </row>
    <row r="207" spans="1:21" s="5" customFormat="1" ht="22.5" customHeight="1">
      <c r="A207" s="30"/>
      <c r="B207" s="63" t="s">
        <v>75</v>
      </c>
      <c r="C207" s="247" t="s">
        <v>15</v>
      </c>
      <c r="D207" s="248" t="s">
        <v>267</v>
      </c>
      <c r="E207" s="140">
        <v>4917</v>
      </c>
      <c r="F207" s="46">
        <f t="shared" si="60"/>
        <v>5855</v>
      </c>
      <c r="G207" s="59">
        <v>4577.8</v>
      </c>
      <c r="H207" s="59"/>
      <c r="I207" s="93">
        <v>1277.2</v>
      </c>
      <c r="J207" s="113">
        <f t="shared" si="44"/>
        <v>3330.2</v>
      </c>
      <c r="K207" s="47">
        <v>2369</v>
      </c>
      <c r="L207" s="47"/>
      <c r="M207" s="47">
        <v>961.2</v>
      </c>
      <c r="N207" s="113">
        <f t="shared" si="62"/>
        <v>2846.2</v>
      </c>
      <c r="O207" s="47">
        <v>2048.5</v>
      </c>
      <c r="P207" s="47"/>
      <c r="Q207" s="77">
        <v>797.7</v>
      </c>
      <c r="R207" s="88">
        <f t="shared" si="57"/>
        <v>85.46633835805657</v>
      </c>
      <c r="S207" s="74">
        <f t="shared" si="63"/>
        <v>86.47108484592655</v>
      </c>
      <c r="T207" s="74"/>
      <c r="U207" s="208">
        <f aca="true" t="shared" si="64" ref="U207:U215">SUM(Q207/M207*100)</f>
        <v>82.9900124843945</v>
      </c>
    </row>
    <row r="208" spans="1:21" s="5" customFormat="1" ht="23.25" customHeight="1">
      <c r="A208" s="12" t="s">
        <v>142</v>
      </c>
      <c r="B208" s="270" t="s">
        <v>76</v>
      </c>
      <c r="C208" s="249" t="s">
        <v>12</v>
      </c>
      <c r="D208" s="250" t="s">
        <v>259</v>
      </c>
      <c r="E208" s="141">
        <f>SUM(E209+E213+E216+E220+E222)</f>
        <v>666384.3</v>
      </c>
      <c r="F208" s="99">
        <f t="shared" si="60"/>
        <v>698151.2999999999</v>
      </c>
      <c r="G208" s="102">
        <f aca="true" t="shared" si="65" ref="G208:M208">SUM(G209+G213+G216+G220+G222)</f>
        <v>614294.7</v>
      </c>
      <c r="H208" s="100">
        <f t="shared" si="65"/>
        <v>39106</v>
      </c>
      <c r="I208" s="111">
        <f t="shared" si="65"/>
        <v>44750.600000000006</v>
      </c>
      <c r="J208" s="120">
        <f>SUM(K208:M208)</f>
        <v>369765.1</v>
      </c>
      <c r="K208" s="100">
        <f>SUM(K209+K213+K216+K220+K222)</f>
        <v>323419.8</v>
      </c>
      <c r="L208" s="100">
        <f>SUM(L209+L213+L216+L220+L222)</f>
        <v>20943.7</v>
      </c>
      <c r="M208" s="100">
        <f t="shared" si="65"/>
        <v>25401.6</v>
      </c>
      <c r="N208" s="120">
        <f t="shared" si="62"/>
        <v>329161.5</v>
      </c>
      <c r="O208" s="100">
        <f>SUM(O209+O213+O216+O220+O222)</f>
        <v>296692.9</v>
      </c>
      <c r="P208" s="100">
        <f>SUM(P209+P213+P216+P220+P222)</f>
        <v>15028.5</v>
      </c>
      <c r="Q208" s="102">
        <f>SUM(Q209+Q213+Q216+Q220+Q222)</f>
        <v>17440.100000000002</v>
      </c>
      <c r="R208" s="87">
        <f t="shared" si="57"/>
        <v>89.01908265544802</v>
      </c>
      <c r="S208" s="211">
        <f t="shared" si="63"/>
        <v>91.7361583922815</v>
      </c>
      <c r="T208" s="211">
        <f t="shared" si="61"/>
        <v>71.75666190787683</v>
      </c>
      <c r="U208" s="291">
        <f t="shared" si="64"/>
        <v>68.65748614260521</v>
      </c>
    </row>
    <row r="209" spans="1:21" s="5" customFormat="1" ht="18" customHeight="1">
      <c r="A209" s="8" t="s">
        <v>230</v>
      </c>
      <c r="B209" s="95" t="s">
        <v>178</v>
      </c>
      <c r="C209" s="249" t="s">
        <v>12</v>
      </c>
      <c r="D209" s="250" t="s">
        <v>258</v>
      </c>
      <c r="E209" s="141">
        <f>SUM(E211+E210)</f>
        <v>537083.8</v>
      </c>
      <c r="F209" s="99">
        <f t="shared" si="60"/>
        <v>559868.6</v>
      </c>
      <c r="G209" s="100">
        <f>SUM(G210:G212)</f>
        <v>514483.89999999997</v>
      </c>
      <c r="H209" s="100">
        <f aca="true" t="shared" si="66" ref="H209:M209">SUM(H210+H211)</f>
        <v>11590.9</v>
      </c>
      <c r="I209" s="102">
        <f t="shared" si="66"/>
        <v>33793.8</v>
      </c>
      <c r="J209" s="120">
        <f t="shared" si="44"/>
        <v>295208.8</v>
      </c>
      <c r="K209" s="100">
        <f t="shared" si="66"/>
        <v>269610.5</v>
      </c>
      <c r="L209" s="100">
        <f t="shared" si="66"/>
        <v>6500</v>
      </c>
      <c r="M209" s="100">
        <f t="shared" si="66"/>
        <v>19098.3</v>
      </c>
      <c r="N209" s="120">
        <f t="shared" si="62"/>
        <v>264854.3</v>
      </c>
      <c r="O209" s="100">
        <f>SUM(O210+O211)</f>
        <v>248630.7</v>
      </c>
      <c r="P209" s="100">
        <f>SUM(P210+P211)</f>
        <v>2996.9</v>
      </c>
      <c r="Q209" s="102">
        <f>SUM(Q210+Q211)</f>
        <v>13226.7</v>
      </c>
      <c r="R209" s="87">
        <f t="shared" si="57"/>
        <v>89.71761681901081</v>
      </c>
      <c r="S209" s="211">
        <f t="shared" si="63"/>
        <v>92.21847813790636</v>
      </c>
      <c r="T209" s="211">
        <f t="shared" si="61"/>
        <v>46.106153846153845</v>
      </c>
      <c r="U209" s="291">
        <f t="shared" si="64"/>
        <v>69.25590235780149</v>
      </c>
    </row>
    <row r="210" spans="1:21" s="5" customFormat="1" ht="23.25" customHeight="1">
      <c r="A210" s="4"/>
      <c r="B210" s="63" t="s">
        <v>77</v>
      </c>
      <c r="C210" s="247" t="s">
        <v>12</v>
      </c>
      <c r="D210" s="248" t="s">
        <v>258</v>
      </c>
      <c r="E210" s="140">
        <v>481300.8</v>
      </c>
      <c r="F210" s="46">
        <f t="shared" si="60"/>
        <v>499580.8</v>
      </c>
      <c r="G210" s="59">
        <v>455094.1</v>
      </c>
      <c r="H210" s="59">
        <v>11590.9</v>
      </c>
      <c r="I210" s="93">
        <v>32895.8</v>
      </c>
      <c r="J210" s="193">
        <f t="shared" si="44"/>
        <v>263123.8</v>
      </c>
      <c r="K210" s="74">
        <v>238008.5</v>
      </c>
      <c r="L210" s="74">
        <v>6500</v>
      </c>
      <c r="M210" s="210">
        <v>18615.3</v>
      </c>
      <c r="N210" s="193">
        <f t="shared" si="62"/>
        <v>237458.4</v>
      </c>
      <c r="O210" s="74">
        <v>221469.5</v>
      </c>
      <c r="P210" s="74">
        <v>2996.9</v>
      </c>
      <c r="Q210" s="89">
        <v>12992</v>
      </c>
      <c r="R210" s="88">
        <f t="shared" si="57"/>
        <v>90.24588425676431</v>
      </c>
      <c r="S210" s="74">
        <f t="shared" si="63"/>
        <v>93.05108851154475</v>
      </c>
      <c r="T210" s="74">
        <f t="shared" si="61"/>
        <v>46.106153846153845</v>
      </c>
      <c r="U210" s="208">
        <f t="shared" si="64"/>
        <v>69.7920527737936</v>
      </c>
    </row>
    <row r="211" spans="1:21" s="9" customFormat="1" ht="25.5" customHeight="1">
      <c r="A211" s="8"/>
      <c r="B211" s="63" t="s">
        <v>78</v>
      </c>
      <c r="C211" s="247" t="s">
        <v>12</v>
      </c>
      <c r="D211" s="248" t="s">
        <v>258</v>
      </c>
      <c r="E211" s="140">
        <v>55783</v>
      </c>
      <c r="F211" s="46">
        <f t="shared" si="60"/>
        <v>57287.8</v>
      </c>
      <c r="G211" s="59">
        <v>56389.8</v>
      </c>
      <c r="H211" s="59"/>
      <c r="I211" s="93">
        <v>898</v>
      </c>
      <c r="J211" s="193">
        <f t="shared" si="44"/>
        <v>32085</v>
      </c>
      <c r="K211" s="74">
        <v>31602</v>
      </c>
      <c r="L211" s="74"/>
      <c r="M211" s="210">
        <v>483</v>
      </c>
      <c r="N211" s="193">
        <f t="shared" si="62"/>
        <v>27395.9</v>
      </c>
      <c r="O211" s="74">
        <v>27161.2</v>
      </c>
      <c r="P211" s="74"/>
      <c r="Q211" s="89">
        <v>234.7</v>
      </c>
      <c r="R211" s="88">
        <f t="shared" si="57"/>
        <v>85.38538257752845</v>
      </c>
      <c r="S211" s="74">
        <f t="shared" si="63"/>
        <v>85.94772482754256</v>
      </c>
      <c r="T211" s="74"/>
      <c r="U211" s="208">
        <f t="shared" si="64"/>
        <v>48.59213250517598</v>
      </c>
    </row>
    <row r="212" spans="1:21" s="9" customFormat="1" ht="25.5" customHeight="1">
      <c r="A212" s="8"/>
      <c r="B212" s="63" t="s">
        <v>64</v>
      </c>
      <c r="C212" s="247"/>
      <c r="D212" s="248"/>
      <c r="E212" s="140"/>
      <c r="F212" s="46">
        <f t="shared" si="60"/>
        <v>3000</v>
      </c>
      <c r="G212" s="59">
        <v>3000</v>
      </c>
      <c r="H212" s="59"/>
      <c r="I212" s="93"/>
      <c r="J212" s="193">
        <f t="shared" si="44"/>
        <v>0</v>
      </c>
      <c r="K212" s="74"/>
      <c r="L212" s="74"/>
      <c r="M212" s="210"/>
      <c r="N212" s="193"/>
      <c r="O212" s="74"/>
      <c r="P212" s="74"/>
      <c r="Q212" s="89"/>
      <c r="R212" s="88"/>
      <c r="S212" s="74"/>
      <c r="T212" s="74"/>
      <c r="U212" s="208"/>
    </row>
    <row r="213" spans="1:21" s="9" customFormat="1" ht="21.75" customHeight="1">
      <c r="A213" s="8" t="s">
        <v>231</v>
      </c>
      <c r="B213" s="95" t="s">
        <v>124</v>
      </c>
      <c r="C213" s="249" t="s">
        <v>12</v>
      </c>
      <c r="D213" s="250" t="s">
        <v>261</v>
      </c>
      <c r="E213" s="141">
        <f>SUM(E214+E215)</f>
        <v>71495.2</v>
      </c>
      <c r="F213" s="99">
        <f t="shared" si="60"/>
        <v>75772.8</v>
      </c>
      <c r="G213" s="97">
        <f>SUM(G214:G215)</f>
        <v>54142.3</v>
      </c>
      <c r="H213" s="97">
        <f>SUM(H214:H215)</f>
        <v>12433.7</v>
      </c>
      <c r="I213" s="102">
        <f>SUM(I214+I215)</f>
        <v>9196.8</v>
      </c>
      <c r="J213" s="120">
        <f t="shared" si="44"/>
        <v>40844.1</v>
      </c>
      <c r="K213" s="97">
        <f>SUM(K214:K215)</f>
        <v>29143.7</v>
      </c>
      <c r="L213" s="97">
        <f>SUM(L214:L215)</f>
        <v>6433.7</v>
      </c>
      <c r="M213" s="97">
        <f>SUM(M214:M215)</f>
        <v>5266.7</v>
      </c>
      <c r="N213" s="120">
        <f t="shared" si="62"/>
        <v>34829.6</v>
      </c>
      <c r="O213" s="97">
        <f>SUM(O214:O215)</f>
        <v>25066.7</v>
      </c>
      <c r="P213" s="97">
        <f>SUM(P214:P215)</f>
        <v>6099.5</v>
      </c>
      <c r="Q213" s="165">
        <f>SUM(Q214:Q215)</f>
        <v>3663.4</v>
      </c>
      <c r="R213" s="88">
        <f t="shared" si="57"/>
        <v>85.27449496989773</v>
      </c>
      <c r="S213" s="74">
        <f>SUM(O213/K213*100)</f>
        <v>86.01069871018436</v>
      </c>
      <c r="T213" s="74">
        <f t="shared" si="61"/>
        <v>94.80547740802338</v>
      </c>
      <c r="U213" s="208">
        <f t="shared" si="64"/>
        <v>69.5577876089392</v>
      </c>
    </row>
    <row r="214" spans="1:21" s="5" customFormat="1" ht="25.5" customHeight="1">
      <c r="A214" s="4"/>
      <c r="B214" s="63" t="s">
        <v>79</v>
      </c>
      <c r="C214" s="247" t="s">
        <v>12</v>
      </c>
      <c r="D214" s="248" t="s">
        <v>261</v>
      </c>
      <c r="E214" s="140">
        <v>41905.4</v>
      </c>
      <c r="F214" s="46">
        <f t="shared" si="60"/>
        <v>45547.00000000001</v>
      </c>
      <c r="G214" s="59">
        <v>25431.4</v>
      </c>
      <c r="H214" s="59">
        <v>12433.7</v>
      </c>
      <c r="I214" s="93">
        <v>7681.9</v>
      </c>
      <c r="J214" s="113">
        <f t="shared" si="44"/>
        <v>26211.1</v>
      </c>
      <c r="K214" s="74">
        <v>15366.6</v>
      </c>
      <c r="L214" s="74">
        <v>6433.7</v>
      </c>
      <c r="M214" s="74">
        <v>4410.8</v>
      </c>
      <c r="N214" s="113">
        <f t="shared" si="62"/>
        <v>21408.7</v>
      </c>
      <c r="O214" s="74">
        <v>12127.7</v>
      </c>
      <c r="P214" s="74">
        <v>6099.5</v>
      </c>
      <c r="Q214" s="79">
        <v>3181.5</v>
      </c>
      <c r="R214" s="88">
        <f t="shared" si="57"/>
        <v>81.67799138532912</v>
      </c>
      <c r="S214" s="74">
        <f>SUM(O214/K214*100)</f>
        <v>78.92246821027423</v>
      </c>
      <c r="T214" s="74">
        <f t="shared" si="61"/>
        <v>94.80547740802338</v>
      </c>
      <c r="U214" s="208">
        <f t="shared" si="64"/>
        <v>72.12977237689307</v>
      </c>
    </row>
    <row r="215" spans="1:21" s="5" customFormat="1" ht="23.25" customHeight="1">
      <c r="A215" s="4"/>
      <c r="B215" s="63" t="s">
        <v>80</v>
      </c>
      <c r="C215" s="247" t="s">
        <v>12</v>
      </c>
      <c r="D215" s="248" t="s">
        <v>261</v>
      </c>
      <c r="E215" s="140">
        <v>29589.8</v>
      </c>
      <c r="F215" s="46">
        <f t="shared" si="60"/>
        <v>30225.800000000003</v>
      </c>
      <c r="G215" s="59">
        <v>28710.9</v>
      </c>
      <c r="H215" s="59"/>
      <c r="I215" s="93">
        <v>1514.9</v>
      </c>
      <c r="J215" s="113">
        <f t="shared" si="44"/>
        <v>14633</v>
      </c>
      <c r="K215" s="74">
        <v>13777.1</v>
      </c>
      <c r="L215" s="74"/>
      <c r="M215" s="74">
        <v>855.9</v>
      </c>
      <c r="N215" s="113">
        <f t="shared" si="62"/>
        <v>13420.9</v>
      </c>
      <c r="O215" s="74">
        <v>12939</v>
      </c>
      <c r="P215" s="74"/>
      <c r="Q215" s="79">
        <v>481.9</v>
      </c>
      <c r="R215" s="88">
        <f t="shared" si="57"/>
        <v>91.71666780564478</v>
      </c>
      <c r="S215" s="74">
        <f>SUM(O215/K215*100)</f>
        <v>93.91671687074928</v>
      </c>
      <c r="T215" s="74"/>
      <c r="U215" s="208">
        <f t="shared" si="64"/>
        <v>56.30330646103516</v>
      </c>
    </row>
    <row r="216" spans="1:21" s="9" customFormat="1" ht="21" customHeight="1">
      <c r="A216" s="8" t="s">
        <v>233</v>
      </c>
      <c r="B216" s="95" t="s">
        <v>182</v>
      </c>
      <c r="C216" s="249" t="s">
        <v>12</v>
      </c>
      <c r="D216" s="250" t="s">
        <v>267</v>
      </c>
      <c r="E216" s="141">
        <f>E217</f>
        <v>5781</v>
      </c>
      <c r="F216" s="99">
        <f>SUM(F218:F219)</f>
        <v>5781</v>
      </c>
      <c r="G216" s="100">
        <f>SUM(G218:G219)</f>
        <v>0</v>
      </c>
      <c r="H216" s="100">
        <f>SUM(H218:H219)</f>
        <v>5781</v>
      </c>
      <c r="I216" s="102">
        <f>SUM(I218:I219)</f>
        <v>0</v>
      </c>
      <c r="J216" s="120">
        <f t="shared" si="44"/>
        <v>2560</v>
      </c>
      <c r="K216" s="100">
        <f>SUM(K218:K219)</f>
        <v>0</v>
      </c>
      <c r="L216" s="100">
        <f>SUM(L218:L219)</f>
        <v>2560</v>
      </c>
      <c r="M216" s="100">
        <f>SUM(M218:M219)</f>
        <v>0</v>
      </c>
      <c r="N216" s="120">
        <f t="shared" si="62"/>
        <v>2082.1</v>
      </c>
      <c r="O216" s="100">
        <f>SUM(O218:O219)</f>
        <v>0</v>
      </c>
      <c r="P216" s="100">
        <f>SUM(P218:P219)</f>
        <v>2082.1</v>
      </c>
      <c r="Q216" s="102">
        <f>SUM(Q218:Q219)</f>
        <v>0</v>
      </c>
      <c r="R216" s="87">
        <f t="shared" si="57"/>
        <v>81.33203124999999</v>
      </c>
      <c r="S216" s="211"/>
      <c r="T216" s="211">
        <f t="shared" si="61"/>
        <v>81.33203124999999</v>
      </c>
      <c r="U216" s="291"/>
    </row>
    <row r="217" spans="1:21" s="5" customFormat="1" ht="57.75" customHeight="1">
      <c r="A217" s="30"/>
      <c r="B217" s="63" t="s">
        <v>186</v>
      </c>
      <c r="C217" s="247" t="s">
        <v>12</v>
      </c>
      <c r="D217" s="248" t="s">
        <v>267</v>
      </c>
      <c r="E217" s="140">
        <f>SUM(E218:E219)</f>
        <v>5781</v>
      </c>
      <c r="F217" s="46">
        <f>SUM(G217:I217)</f>
        <v>5781</v>
      </c>
      <c r="G217" s="47"/>
      <c r="H217" s="47">
        <f>SUM(H218:H219)</f>
        <v>5781</v>
      </c>
      <c r="I217" s="77"/>
      <c r="J217" s="113">
        <f t="shared" si="44"/>
        <v>2560</v>
      </c>
      <c r="K217" s="74"/>
      <c r="L217" s="74">
        <f>SUM(L218:L219)</f>
        <v>2560</v>
      </c>
      <c r="M217" s="74"/>
      <c r="N217" s="113">
        <f t="shared" si="62"/>
        <v>2082.1</v>
      </c>
      <c r="O217" s="74"/>
      <c r="P217" s="74">
        <f>SUM(P218:P219)</f>
        <v>2082.1</v>
      </c>
      <c r="Q217" s="79"/>
      <c r="R217" s="88">
        <f t="shared" si="57"/>
        <v>81.33203124999999</v>
      </c>
      <c r="S217" s="74"/>
      <c r="T217" s="74">
        <f t="shared" si="61"/>
        <v>81.33203124999999</v>
      </c>
      <c r="U217" s="208"/>
    </row>
    <row r="218" spans="1:21" s="5" customFormat="1" ht="19.5" customHeight="1">
      <c r="A218" s="30"/>
      <c r="B218" s="63" t="s">
        <v>234</v>
      </c>
      <c r="C218" s="247" t="s">
        <v>12</v>
      </c>
      <c r="D218" s="248" t="s">
        <v>267</v>
      </c>
      <c r="E218" s="140">
        <v>4659</v>
      </c>
      <c r="F218" s="46">
        <f>SUM(G218:I218)</f>
        <v>4659</v>
      </c>
      <c r="G218" s="47"/>
      <c r="H218" s="47">
        <v>4659</v>
      </c>
      <c r="I218" s="77"/>
      <c r="J218" s="113">
        <f t="shared" si="44"/>
        <v>2010</v>
      </c>
      <c r="K218" s="74"/>
      <c r="L218" s="74">
        <v>2010</v>
      </c>
      <c r="M218" s="74"/>
      <c r="N218" s="113">
        <f t="shared" si="62"/>
        <v>1702.1</v>
      </c>
      <c r="O218" s="74"/>
      <c r="P218" s="74">
        <v>1702.1</v>
      </c>
      <c r="Q218" s="79"/>
      <c r="R218" s="88">
        <f t="shared" si="57"/>
        <v>84.68159203980099</v>
      </c>
      <c r="S218" s="74"/>
      <c r="T218" s="74">
        <f t="shared" si="61"/>
        <v>84.68159203980099</v>
      </c>
      <c r="U218" s="208"/>
    </row>
    <row r="219" spans="1:21" s="5" customFormat="1" ht="21.75" customHeight="1">
      <c r="A219" s="30"/>
      <c r="B219" s="63" t="s">
        <v>235</v>
      </c>
      <c r="C219" s="247" t="s">
        <v>12</v>
      </c>
      <c r="D219" s="248" t="s">
        <v>267</v>
      </c>
      <c r="E219" s="140">
        <v>1122</v>
      </c>
      <c r="F219" s="46">
        <f>SUM(G219:I219)</f>
        <v>1122</v>
      </c>
      <c r="G219" s="47"/>
      <c r="H219" s="47">
        <v>1122</v>
      </c>
      <c r="I219" s="77"/>
      <c r="J219" s="113">
        <f t="shared" si="44"/>
        <v>550</v>
      </c>
      <c r="K219" s="74"/>
      <c r="L219" s="74">
        <v>550</v>
      </c>
      <c r="M219" s="74"/>
      <c r="N219" s="113">
        <f t="shared" si="62"/>
        <v>380</v>
      </c>
      <c r="O219" s="74"/>
      <c r="P219" s="74">
        <v>380</v>
      </c>
      <c r="Q219" s="79"/>
      <c r="R219" s="88">
        <f t="shared" si="57"/>
        <v>69.0909090909091</v>
      </c>
      <c r="S219" s="74"/>
      <c r="T219" s="74">
        <f t="shared" si="61"/>
        <v>69.0909090909091</v>
      </c>
      <c r="U219" s="208"/>
    </row>
    <row r="220" spans="1:21" s="9" customFormat="1" ht="40.5" customHeight="1">
      <c r="A220" s="12" t="s">
        <v>236</v>
      </c>
      <c r="B220" s="95" t="s">
        <v>181</v>
      </c>
      <c r="C220" s="249" t="s">
        <v>12</v>
      </c>
      <c r="D220" s="250" t="s">
        <v>84</v>
      </c>
      <c r="E220" s="141">
        <f>SUM(E221)</f>
        <v>7700</v>
      </c>
      <c r="F220" s="123">
        <f>SUM(F221)</f>
        <v>8556</v>
      </c>
      <c r="G220" s="51">
        <f aca="true" t="shared" si="67" ref="G220:Q220">SUM(G221)</f>
        <v>855.6</v>
      </c>
      <c r="H220" s="51">
        <f t="shared" si="67"/>
        <v>7700.4</v>
      </c>
      <c r="I220" s="220">
        <f t="shared" si="67"/>
        <v>0</v>
      </c>
      <c r="J220" s="123">
        <f t="shared" si="67"/>
        <v>4705.6</v>
      </c>
      <c r="K220" s="51">
        <f t="shared" si="67"/>
        <v>855.6</v>
      </c>
      <c r="L220" s="51">
        <f t="shared" si="67"/>
        <v>3850</v>
      </c>
      <c r="M220" s="220">
        <f t="shared" si="67"/>
        <v>0</v>
      </c>
      <c r="N220" s="112">
        <f t="shared" si="67"/>
        <v>3850</v>
      </c>
      <c r="O220" s="100">
        <f t="shared" si="67"/>
        <v>0</v>
      </c>
      <c r="P220" s="100">
        <f t="shared" si="67"/>
        <v>3850</v>
      </c>
      <c r="Q220" s="111">
        <f t="shared" si="67"/>
        <v>0</v>
      </c>
      <c r="R220" s="87">
        <f t="shared" si="57"/>
        <v>81.81740904454267</v>
      </c>
      <c r="S220" s="211"/>
      <c r="T220" s="211">
        <f t="shared" si="61"/>
        <v>100</v>
      </c>
      <c r="U220" s="291"/>
    </row>
    <row r="221" spans="1:21" s="9" customFormat="1" ht="25.5" customHeight="1">
      <c r="A221" s="8"/>
      <c r="B221" s="63" t="s">
        <v>64</v>
      </c>
      <c r="C221" s="247" t="s">
        <v>12</v>
      </c>
      <c r="D221" s="248" t="s">
        <v>84</v>
      </c>
      <c r="E221" s="92">
        <v>7700</v>
      </c>
      <c r="F221" s="46">
        <f>SUM(G221:I221)</f>
        <v>8556</v>
      </c>
      <c r="G221" s="85">
        <v>855.6</v>
      </c>
      <c r="H221" s="47">
        <v>7700.4</v>
      </c>
      <c r="I221" s="77"/>
      <c r="J221" s="113">
        <f t="shared" si="44"/>
        <v>4705.6</v>
      </c>
      <c r="K221" s="74">
        <v>855.6</v>
      </c>
      <c r="L221" s="74">
        <v>3850</v>
      </c>
      <c r="M221" s="211"/>
      <c r="N221" s="113">
        <f aca="true" t="shared" si="68" ref="N221:N227">SUM(O221:Q221)</f>
        <v>3850</v>
      </c>
      <c r="O221" s="171"/>
      <c r="P221" s="200">
        <v>3850</v>
      </c>
      <c r="Q221" s="439"/>
      <c r="R221" s="88">
        <f t="shared" si="57"/>
        <v>81.81740904454267</v>
      </c>
      <c r="S221" s="74"/>
      <c r="T221" s="74">
        <f t="shared" si="61"/>
        <v>100</v>
      </c>
      <c r="U221" s="208"/>
    </row>
    <row r="222" spans="1:21" s="5" customFormat="1" ht="23.25" customHeight="1">
      <c r="A222" s="8" t="s">
        <v>237</v>
      </c>
      <c r="B222" s="95" t="s">
        <v>129</v>
      </c>
      <c r="C222" s="249" t="s">
        <v>12</v>
      </c>
      <c r="D222" s="241" t="s">
        <v>15</v>
      </c>
      <c r="E222" s="136">
        <f>SUM(E223+E224+E225+E226+E227)</f>
        <v>44324.299999999996</v>
      </c>
      <c r="F222" s="99">
        <f aca="true" t="shared" si="69" ref="F222:F261">SUM(G222:I222)</f>
        <v>48172.90000000001</v>
      </c>
      <c r="G222" s="100">
        <f aca="true" t="shared" si="70" ref="G222:M222">SUM(G223:G227)</f>
        <v>44812.90000000001</v>
      </c>
      <c r="H222" s="100">
        <f t="shared" si="70"/>
        <v>1600</v>
      </c>
      <c r="I222" s="102">
        <f t="shared" si="70"/>
        <v>1760</v>
      </c>
      <c r="J222" s="120">
        <f t="shared" si="44"/>
        <v>26446.6</v>
      </c>
      <c r="K222" s="100">
        <f t="shared" si="70"/>
        <v>23810</v>
      </c>
      <c r="L222" s="100">
        <f t="shared" si="70"/>
        <v>1600</v>
      </c>
      <c r="M222" s="100">
        <f t="shared" si="70"/>
        <v>1036.6000000000001</v>
      </c>
      <c r="N222" s="120">
        <f t="shared" si="68"/>
        <v>23545.5</v>
      </c>
      <c r="O222" s="100">
        <f>SUM(O223:O227)</f>
        <v>22995.5</v>
      </c>
      <c r="P222" s="100">
        <f>SUM(P223:P227)</f>
        <v>0</v>
      </c>
      <c r="Q222" s="102">
        <f>SUM(Q223:Q227)</f>
        <v>550</v>
      </c>
      <c r="R222" s="87">
        <f t="shared" si="57"/>
        <v>89.0303479464279</v>
      </c>
      <c r="S222" s="211">
        <f>SUM(O222/K222*100)</f>
        <v>96.57916841663166</v>
      </c>
      <c r="T222" s="211">
        <f t="shared" si="61"/>
        <v>0</v>
      </c>
      <c r="U222" s="291">
        <f>SUM(Q222/M222*100)</f>
        <v>53.05807447424271</v>
      </c>
    </row>
    <row r="223" spans="1:21" s="5" customFormat="1" ht="21.75" customHeight="1">
      <c r="A223" s="4"/>
      <c r="B223" s="63" t="s">
        <v>197</v>
      </c>
      <c r="C223" s="247" t="s">
        <v>12</v>
      </c>
      <c r="D223" s="239" t="s">
        <v>15</v>
      </c>
      <c r="E223" s="131">
        <v>9766.5</v>
      </c>
      <c r="F223" s="46">
        <f t="shared" si="69"/>
        <v>10298.400000000001</v>
      </c>
      <c r="G223" s="47">
        <v>10276.2</v>
      </c>
      <c r="H223" s="47"/>
      <c r="I223" s="77">
        <v>22.2</v>
      </c>
      <c r="J223" s="113">
        <f t="shared" si="44"/>
        <v>5439.599999999999</v>
      </c>
      <c r="K223" s="74">
        <v>5417.4</v>
      </c>
      <c r="L223" s="74"/>
      <c r="M223" s="74">
        <v>22.2</v>
      </c>
      <c r="N223" s="88">
        <f t="shared" si="68"/>
        <v>5273.8</v>
      </c>
      <c r="O223" s="74">
        <v>5251.7</v>
      </c>
      <c r="P223" s="74"/>
      <c r="Q223" s="79">
        <v>22.1</v>
      </c>
      <c r="R223" s="88">
        <f t="shared" si="57"/>
        <v>96.95198176336497</v>
      </c>
      <c r="S223" s="74">
        <f>SUM(O223/K223*100)</f>
        <v>96.94133717281353</v>
      </c>
      <c r="T223" s="74"/>
      <c r="U223" s="208">
        <f>SUM(Q223/M223*100)</f>
        <v>99.54954954954955</v>
      </c>
    </row>
    <row r="224" spans="1:21" s="5" customFormat="1" ht="24" customHeight="1">
      <c r="A224" s="4"/>
      <c r="B224" s="63" t="s">
        <v>198</v>
      </c>
      <c r="C224" s="247" t="s">
        <v>12</v>
      </c>
      <c r="D224" s="239" t="s">
        <v>15</v>
      </c>
      <c r="E224" s="131">
        <v>900</v>
      </c>
      <c r="F224" s="46">
        <f t="shared" si="69"/>
        <v>1072</v>
      </c>
      <c r="G224" s="47">
        <v>1072</v>
      </c>
      <c r="H224" s="47"/>
      <c r="I224" s="77"/>
      <c r="J224" s="113">
        <f t="shared" si="44"/>
        <v>1072</v>
      </c>
      <c r="K224" s="74">
        <v>1072</v>
      </c>
      <c r="L224" s="74"/>
      <c r="M224" s="74"/>
      <c r="N224" s="88">
        <f t="shared" si="68"/>
        <v>1030.2</v>
      </c>
      <c r="O224" s="74">
        <v>1030.2</v>
      </c>
      <c r="P224" s="74"/>
      <c r="Q224" s="79"/>
      <c r="R224" s="88">
        <f t="shared" si="57"/>
        <v>96.10074626865672</v>
      </c>
      <c r="S224" s="74">
        <f>SUM(O224/K224*100)</f>
        <v>96.10074626865672</v>
      </c>
      <c r="T224" s="74"/>
      <c r="U224" s="208"/>
    </row>
    <row r="225" spans="1:21" s="5" customFormat="1" ht="37.5" customHeight="1" hidden="1">
      <c r="A225" s="4"/>
      <c r="B225" s="63" t="s">
        <v>199</v>
      </c>
      <c r="C225" s="247" t="s">
        <v>12</v>
      </c>
      <c r="D225" s="239" t="s">
        <v>15</v>
      </c>
      <c r="E225" s="135"/>
      <c r="F225" s="46">
        <f t="shared" si="69"/>
        <v>0</v>
      </c>
      <c r="G225" s="47"/>
      <c r="H225" s="47"/>
      <c r="I225" s="77"/>
      <c r="J225" s="113">
        <f t="shared" si="44"/>
        <v>0</v>
      </c>
      <c r="K225" s="74"/>
      <c r="L225" s="74"/>
      <c r="M225" s="74"/>
      <c r="N225" s="88">
        <f t="shared" si="68"/>
        <v>0</v>
      </c>
      <c r="O225" s="74"/>
      <c r="P225" s="74"/>
      <c r="Q225" s="79"/>
      <c r="R225" s="88"/>
      <c r="S225" s="74"/>
      <c r="T225" s="74"/>
      <c r="U225" s="208"/>
    </row>
    <row r="226" spans="1:21" s="5" customFormat="1" ht="27" customHeight="1">
      <c r="A226" s="4"/>
      <c r="B226" s="63" t="s">
        <v>288</v>
      </c>
      <c r="C226" s="247" t="s">
        <v>12</v>
      </c>
      <c r="D226" s="259" t="s">
        <v>15</v>
      </c>
      <c r="E226" s="159">
        <v>26936.2</v>
      </c>
      <c r="F226" s="82">
        <f t="shared" si="69"/>
        <v>29981</v>
      </c>
      <c r="G226" s="55">
        <v>27443.4</v>
      </c>
      <c r="H226" s="55">
        <v>1600</v>
      </c>
      <c r="I226" s="90">
        <v>937.6</v>
      </c>
      <c r="J226" s="94">
        <f t="shared" si="44"/>
        <v>16342.1</v>
      </c>
      <c r="K226" s="74">
        <v>14219.5</v>
      </c>
      <c r="L226" s="74">
        <v>1600</v>
      </c>
      <c r="M226" s="74">
        <v>522.6</v>
      </c>
      <c r="N226" s="88">
        <f t="shared" si="68"/>
        <v>14113.1</v>
      </c>
      <c r="O226" s="74">
        <v>13871</v>
      </c>
      <c r="P226" s="74"/>
      <c r="Q226" s="79">
        <v>242.1</v>
      </c>
      <c r="R226" s="88">
        <f t="shared" si="57"/>
        <v>86.36038208063836</v>
      </c>
      <c r="S226" s="74">
        <f>SUM(O226/K226*100)</f>
        <v>97.54914026512887</v>
      </c>
      <c r="T226" s="74">
        <f t="shared" si="61"/>
        <v>0</v>
      </c>
      <c r="U226" s="208">
        <f>SUM(Q226/M226*100)</f>
        <v>46.32606199770379</v>
      </c>
    </row>
    <row r="227" spans="1:21" s="5" customFormat="1" ht="25.5" customHeight="1" thickBot="1">
      <c r="A227" s="4"/>
      <c r="B227" s="63" t="s">
        <v>81</v>
      </c>
      <c r="C227" s="247" t="s">
        <v>12</v>
      </c>
      <c r="D227" s="259" t="s">
        <v>15</v>
      </c>
      <c r="E227" s="159">
        <v>6721.6</v>
      </c>
      <c r="F227" s="46">
        <f t="shared" si="69"/>
        <v>6821.5</v>
      </c>
      <c r="G227" s="47">
        <v>6021.3</v>
      </c>
      <c r="H227" s="47"/>
      <c r="I227" s="48">
        <v>800.2</v>
      </c>
      <c r="J227" s="88">
        <f t="shared" si="44"/>
        <v>3592.9</v>
      </c>
      <c r="K227" s="74">
        <v>3101.1</v>
      </c>
      <c r="L227" s="74"/>
      <c r="M227" s="74">
        <v>491.8</v>
      </c>
      <c r="N227" s="88">
        <f t="shared" si="68"/>
        <v>3128.4</v>
      </c>
      <c r="O227" s="74">
        <v>2842.6</v>
      </c>
      <c r="P227" s="74"/>
      <c r="Q227" s="79">
        <v>285.8</v>
      </c>
      <c r="R227" s="389">
        <f t="shared" si="57"/>
        <v>87.07172479055916</v>
      </c>
      <c r="S227" s="388">
        <f>SUM(O227/K227*100)</f>
        <v>91.66424817000419</v>
      </c>
      <c r="T227" s="388"/>
      <c r="U227" s="390">
        <f>SUM(Q227/M227*100)</f>
        <v>58.11305408702725</v>
      </c>
    </row>
    <row r="228" spans="1:21" s="25" customFormat="1" ht="19.5" customHeight="1">
      <c r="A228" s="527"/>
      <c r="B228" s="529"/>
      <c r="C228" s="531"/>
      <c r="D228" s="533"/>
      <c r="E228" s="541" t="s">
        <v>170</v>
      </c>
      <c r="F228" s="540" t="s">
        <v>0</v>
      </c>
      <c r="G228" s="525" t="s">
        <v>255</v>
      </c>
      <c r="H228" s="525"/>
      <c r="I228" s="526"/>
      <c r="J228" s="540" t="s">
        <v>293</v>
      </c>
      <c r="K228" s="525" t="s">
        <v>255</v>
      </c>
      <c r="L228" s="525"/>
      <c r="M228" s="539"/>
      <c r="N228" s="540" t="s">
        <v>294</v>
      </c>
      <c r="O228" s="525" t="s">
        <v>255</v>
      </c>
      <c r="P228" s="525"/>
      <c r="Q228" s="539"/>
      <c r="R228" s="537" t="s">
        <v>295</v>
      </c>
      <c r="S228" s="535" t="s">
        <v>255</v>
      </c>
      <c r="T228" s="535"/>
      <c r="U228" s="536"/>
    </row>
    <row r="229" spans="1:21" s="25" customFormat="1" ht="147" customHeight="1" thickBot="1">
      <c r="A229" s="528"/>
      <c r="B229" s="530"/>
      <c r="C229" s="532"/>
      <c r="D229" s="534"/>
      <c r="E229" s="542"/>
      <c r="F229" s="538"/>
      <c r="G229" s="173" t="s">
        <v>134</v>
      </c>
      <c r="H229" s="174" t="s">
        <v>135</v>
      </c>
      <c r="I229" s="175" t="s">
        <v>136</v>
      </c>
      <c r="J229" s="538"/>
      <c r="K229" s="173" t="s">
        <v>134</v>
      </c>
      <c r="L229" s="174" t="s">
        <v>135</v>
      </c>
      <c r="M229" s="176" t="s">
        <v>136</v>
      </c>
      <c r="N229" s="538"/>
      <c r="O229" s="173" t="s">
        <v>134</v>
      </c>
      <c r="P229" s="174" t="s">
        <v>135</v>
      </c>
      <c r="Q229" s="176" t="s">
        <v>136</v>
      </c>
      <c r="R229" s="538"/>
      <c r="S229" s="173" t="s">
        <v>134</v>
      </c>
      <c r="T229" s="174" t="s">
        <v>135</v>
      </c>
      <c r="U229" s="175" t="s">
        <v>136</v>
      </c>
    </row>
    <row r="230" spans="1:21" s="151" customFormat="1" ht="21.75" customHeight="1" thickBot="1">
      <c r="A230" s="150"/>
      <c r="B230" s="177">
        <v>1</v>
      </c>
      <c r="C230" s="263">
        <v>2</v>
      </c>
      <c r="D230" s="264">
        <v>3</v>
      </c>
      <c r="E230" s="179">
        <v>4</v>
      </c>
      <c r="F230" s="178">
        <v>5</v>
      </c>
      <c r="G230" s="178">
        <v>6</v>
      </c>
      <c r="H230" s="178">
        <v>7</v>
      </c>
      <c r="I230" s="180">
        <v>8</v>
      </c>
      <c r="J230" s="450">
        <v>9</v>
      </c>
      <c r="K230" s="451">
        <v>10</v>
      </c>
      <c r="L230" s="451">
        <v>11</v>
      </c>
      <c r="M230" s="452">
        <v>12</v>
      </c>
      <c r="N230" s="181">
        <v>13</v>
      </c>
      <c r="O230" s="182">
        <v>14</v>
      </c>
      <c r="P230" s="182">
        <v>15</v>
      </c>
      <c r="Q230" s="183">
        <v>16</v>
      </c>
      <c r="R230" s="184">
        <v>17</v>
      </c>
      <c r="S230" s="185">
        <v>18</v>
      </c>
      <c r="T230" s="185">
        <v>19</v>
      </c>
      <c r="U230" s="186">
        <v>20</v>
      </c>
    </row>
    <row r="231" spans="1:21" s="9" customFormat="1" ht="20.25" customHeight="1">
      <c r="A231" s="8" t="s">
        <v>82</v>
      </c>
      <c r="B231" s="419" t="s">
        <v>83</v>
      </c>
      <c r="C231" s="265" t="s">
        <v>84</v>
      </c>
      <c r="D231" s="266" t="s">
        <v>259</v>
      </c>
      <c r="E231" s="139">
        <f>SUM(E232+E233+E255+E260+E234)</f>
        <v>113420.6</v>
      </c>
      <c r="F231" s="96">
        <f t="shared" si="69"/>
        <v>138367.69999999998</v>
      </c>
      <c r="G231" s="104">
        <f aca="true" t="shared" si="71" ref="G231:M231">SUM(G232+G233+G234+G255+G260)</f>
        <v>6835.8</v>
      </c>
      <c r="H231" s="104">
        <f t="shared" si="71"/>
        <v>125763.29999999999</v>
      </c>
      <c r="I231" s="105">
        <f t="shared" si="71"/>
        <v>5768.6</v>
      </c>
      <c r="J231" s="453">
        <f t="shared" si="44"/>
        <v>83243.8</v>
      </c>
      <c r="K231" s="454">
        <f t="shared" si="71"/>
        <v>3168.4</v>
      </c>
      <c r="L231" s="454">
        <f>SUM(L232+L233+L234+L255+L260)</f>
        <v>77479.8</v>
      </c>
      <c r="M231" s="455">
        <f t="shared" si="71"/>
        <v>2595.6</v>
      </c>
      <c r="N231" s="292">
        <f>SUM(N232+N233+N234+N255+N260)</f>
        <v>59370.49999999999</v>
      </c>
      <c r="O231" s="104">
        <f>SUM(O232+O233+O234+O255+O260)</f>
        <v>2906.8</v>
      </c>
      <c r="P231" s="104">
        <f>SUM(P232+P233+P234+P255+P260)</f>
        <v>54530.7</v>
      </c>
      <c r="Q231" s="105">
        <f>SUM(Q232+Q233+Q234+Q255+Q260)</f>
        <v>1933</v>
      </c>
      <c r="R231" s="421">
        <f t="shared" si="57"/>
        <v>71.32122752685484</v>
      </c>
      <c r="S231" s="422">
        <f>SUM(O231/K231*100)</f>
        <v>91.74346673399823</v>
      </c>
      <c r="T231" s="422">
        <f t="shared" si="61"/>
        <v>70.38053789503844</v>
      </c>
      <c r="U231" s="423">
        <f>SUM(Q231/M231*100)</f>
        <v>74.47218369548467</v>
      </c>
    </row>
    <row r="232" spans="1:21" s="5" customFormat="1" ht="19.5" customHeight="1">
      <c r="A232" s="8"/>
      <c r="B232" s="63" t="s">
        <v>85</v>
      </c>
      <c r="C232" s="238" t="s">
        <v>84</v>
      </c>
      <c r="D232" s="239" t="s">
        <v>258</v>
      </c>
      <c r="E232" s="131">
        <v>3757.8</v>
      </c>
      <c r="F232" s="46">
        <f t="shared" si="69"/>
        <v>3757.8</v>
      </c>
      <c r="G232" s="47">
        <v>3757.8</v>
      </c>
      <c r="H232" s="47"/>
      <c r="I232" s="77"/>
      <c r="J232" s="88">
        <f t="shared" si="44"/>
        <v>1396</v>
      </c>
      <c r="K232" s="74">
        <v>1396</v>
      </c>
      <c r="L232" s="74"/>
      <c r="M232" s="208"/>
      <c r="N232" s="210">
        <f>SUM(O232:Q232)</f>
        <v>1159.8</v>
      </c>
      <c r="O232" s="74">
        <v>1159.8</v>
      </c>
      <c r="P232" s="74"/>
      <c r="Q232" s="79"/>
      <c r="R232" s="88">
        <f t="shared" si="57"/>
        <v>83.08022922636103</v>
      </c>
      <c r="S232" s="74">
        <f>SUM(O232/K232*100)</f>
        <v>83.08022922636103</v>
      </c>
      <c r="T232" s="74"/>
      <c r="U232" s="208"/>
    </row>
    <row r="233" spans="1:21" s="5" customFormat="1" ht="18" customHeight="1">
      <c r="A233" s="8"/>
      <c r="B233" s="63" t="s">
        <v>86</v>
      </c>
      <c r="C233" s="238" t="s">
        <v>84</v>
      </c>
      <c r="D233" s="239" t="s">
        <v>261</v>
      </c>
      <c r="E233" s="131">
        <v>8426</v>
      </c>
      <c r="F233" s="46">
        <f t="shared" si="69"/>
        <v>8488.6</v>
      </c>
      <c r="G233" s="47">
        <v>2720</v>
      </c>
      <c r="H233" s="47"/>
      <c r="I233" s="77">
        <v>5768.6</v>
      </c>
      <c r="J233" s="88">
        <f t="shared" si="44"/>
        <v>4010</v>
      </c>
      <c r="K233" s="74">
        <v>1414.4</v>
      </c>
      <c r="L233" s="74"/>
      <c r="M233" s="208">
        <v>2595.6</v>
      </c>
      <c r="N233" s="210">
        <f>SUM(O233:Q233)</f>
        <v>3322</v>
      </c>
      <c r="O233" s="74">
        <v>1389</v>
      </c>
      <c r="P233" s="74"/>
      <c r="Q233" s="79">
        <v>1933</v>
      </c>
      <c r="R233" s="88">
        <f t="shared" si="57"/>
        <v>82.8428927680798</v>
      </c>
      <c r="S233" s="74">
        <f>SUM(O233/K233*100)</f>
        <v>98.20418552036199</v>
      </c>
      <c r="T233" s="74"/>
      <c r="U233" s="208">
        <f>SUM(Q233/M233*100)</f>
        <v>74.47218369548467</v>
      </c>
    </row>
    <row r="234" spans="1:21" s="9" customFormat="1" ht="26.25" customHeight="1">
      <c r="A234" s="14" t="s">
        <v>232</v>
      </c>
      <c r="B234" s="98" t="s">
        <v>87</v>
      </c>
      <c r="C234" s="236" t="s">
        <v>84</v>
      </c>
      <c r="D234" s="237" t="s">
        <v>263</v>
      </c>
      <c r="E234" s="143">
        <f>SUM(E236+E239+E243)</f>
        <v>18032.9</v>
      </c>
      <c r="F234" s="96">
        <f>SUM(G234:I234)</f>
        <v>38685.5</v>
      </c>
      <c r="G234" s="104">
        <f>SUM(G235+G236+G239+G243+G244+G253+G254)</f>
        <v>358</v>
      </c>
      <c r="H234" s="104">
        <f>SUM(H235+H236+H239+H243+H244)</f>
        <v>38327.5</v>
      </c>
      <c r="I234" s="105">
        <f>SUM(I236:I242)</f>
        <v>0</v>
      </c>
      <c r="J234" s="99">
        <f>SUM(K234:M234)</f>
        <v>34011.5</v>
      </c>
      <c r="K234" s="100">
        <f>SUM(K235+K236+K239+K243+K244+K253+K254)</f>
        <v>358</v>
      </c>
      <c r="L234" s="100">
        <f>SUM(L235+L236+L239+L243+L244)</f>
        <v>33653.5</v>
      </c>
      <c r="M234" s="101">
        <f>SUM(M236:M243)</f>
        <v>0</v>
      </c>
      <c r="N234" s="292">
        <f>SUM(O234:Q234)</f>
        <v>17080.5</v>
      </c>
      <c r="O234" s="104">
        <f>SUM(O235+O236+O239+O243+O244+O253+O254)</f>
        <v>358</v>
      </c>
      <c r="P234" s="104">
        <f>SUM(P235+P236+P239+P243+P244)</f>
        <v>16722.5</v>
      </c>
      <c r="Q234" s="105">
        <f>SUM(Q236:Q243)</f>
        <v>0</v>
      </c>
      <c r="R234" s="87">
        <f t="shared" si="57"/>
        <v>50.219778604295605</v>
      </c>
      <c r="S234" s="211">
        <f>SUM(O234/K234*100)</f>
        <v>100</v>
      </c>
      <c r="T234" s="211">
        <f t="shared" si="61"/>
        <v>49.69022538517539</v>
      </c>
      <c r="U234" s="291"/>
    </row>
    <row r="235" spans="1:21" s="9" customFormat="1" ht="48" customHeight="1">
      <c r="A235" s="14"/>
      <c r="B235" s="293" t="s">
        <v>320</v>
      </c>
      <c r="C235" s="236"/>
      <c r="D235" s="237"/>
      <c r="E235" s="143"/>
      <c r="F235" s="46">
        <f t="shared" si="69"/>
        <v>247</v>
      </c>
      <c r="G235" s="104"/>
      <c r="H235" s="294">
        <v>247</v>
      </c>
      <c r="I235" s="105"/>
      <c r="J235" s="456"/>
      <c r="K235" s="100"/>
      <c r="L235" s="100">
        <v>247</v>
      </c>
      <c r="M235" s="101"/>
      <c r="N235" s="292"/>
      <c r="O235" s="104"/>
      <c r="P235" s="104"/>
      <c r="Q235" s="105"/>
      <c r="R235" s="88"/>
      <c r="S235" s="74"/>
      <c r="T235" s="74"/>
      <c r="U235" s="208"/>
    </row>
    <row r="236" spans="1:21" s="5" customFormat="1" ht="72.75" customHeight="1">
      <c r="A236" s="8"/>
      <c r="B236" s="63" t="s">
        <v>55</v>
      </c>
      <c r="C236" s="238" t="s">
        <v>84</v>
      </c>
      <c r="D236" s="239" t="s">
        <v>263</v>
      </c>
      <c r="E236" s="131">
        <v>5700</v>
      </c>
      <c r="F236" s="46">
        <f t="shared" si="69"/>
        <v>21139.5</v>
      </c>
      <c r="G236" s="59"/>
      <c r="H236" s="61">
        <f>SUM(H237:H238)</f>
        <v>21139.5</v>
      </c>
      <c r="I236" s="77"/>
      <c r="J236" s="88">
        <f>SUM(K236:M236)</f>
        <v>21139.5</v>
      </c>
      <c r="K236" s="74"/>
      <c r="L236" s="61">
        <f>SUM(L237:L238)</f>
        <v>21139.5</v>
      </c>
      <c r="M236" s="208"/>
      <c r="N236" s="210">
        <f aca="true" t="shared" si="72" ref="N236:N245">SUM(O236:Q236)</f>
        <v>6351</v>
      </c>
      <c r="O236" s="74"/>
      <c r="P236" s="61">
        <f>SUM(P237:P238)</f>
        <v>6351</v>
      </c>
      <c r="Q236" s="79"/>
      <c r="R236" s="88">
        <f t="shared" si="57"/>
        <v>30.043283899808415</v>
      </c>
      <c r="S236" s="74"/>
      <c r="T236" s="74">
        <f t="shared" si="61"/>
        <v>30.043283899808415</v>
      </c>
      <c r="U236" s="208"/>
    </row>
    <row r="237" spans="1:21" s="5" customFormat="1" ht="21.75" customHeight="1">
      <c r="A237" s="8"/>
      <c r="B237" s="63" t="s">
        <v>321</v>
      </c>
      <c r="C237" s="238"/>
      <c r="D237" s="239"/>
      <c r="E237" s="131"/>
      <c r="F237" s="46">
        <f t="shared" si="69"/>
        <v>3613.5</v>
      </c>
      <c r="G237" s="59"/>
      <c r="H237" s="61">
        <v>3613.5</v>
      </c>
      <c r="I237" s="77"/>
      <c r="J237" s="88"/>
      <c r="K237" s="74"/>
      <c r="L237" s="74">
        <v>3613.5</v>
      </c>
      <c r="M237" s="208"/>
      <c r="N237" s="210"/>
      <c r="O237" s="74"/>
      <c r="P237" s="74">
        <v>2409</v>
      </c>
      <c r="Q237" s="79"/>
      <c r="R237" s="88">
        <v>66.7</v>
      </c>
      <c r="S237" s="74"/>
      <c r="T237" s="74">
        <f t="shared" si="61"/>
        <v>66.66666666666666</v>
      </c>
      <c r="U237" s="208"/>
    </row>
    <row r="238" spans="1:21" s="5" customFormat="1" ht="21" customHeight="1">
      <c r="A238" s="8"/>
      <c r="B238" s="63" t="s">
        <v>322</v>
      </c>
      <c r="C238" s="238"/>
      <c r="D238" s="239"/>
      <c r="E238" s="131">
        <v>5700</v>
      </c>
      <c r="F238" s="46">
        <f t="shared" si="69"/>
        <v>17526</v>
      </c>
      <c r="G238" s="59"/>
      <c r="H238" s="61">
        <v>17526</v>
      </c>
      <c r="I238" s="77"/>
      <c r="J238" s="88"/>
      <c r="K238" s="74"/>
      <c r="L238" s="74">
        <v>17526</v>
      </c>
      <c r="M238" s="208"/>
      <c r="N238" s="210"/>
      <c r="O238" s="74"/>
      <c r="P238" s="74">
        <v>3942</v>
      </c>
      <c r="Q238" s="79"/>
      <c r="R238" s="88">
        <v>22.5</v>
      </c>
      <c r="S238" s="74"/>
      <c r="T238" s="74">
        <f t="shared" si="61"/>
        <v>22.49229715850736</v>
      </c>
      <c r="U238" s="208"/>
    </row>
    <row r="239" spans="1:21" s="5" customFormat="1" ht="74.25" customHeight="1">
      <c r="A239" s="8"/>
      <c r="B239" s="63" t="s">
        <v>133</v>
      </c>
      <c r="C239" s="238" t="s">
        <v>84</v>
      </c>
      <c r="D239" s="239" t="s">
        <v>263</v>
      </c>
      <c r="E239" s="131">
        <v>8415</v>
      </c>
      <c r="F239" s="46">
        <f t="shared" si="69"/>
        <v>8415</v>
      </c>
      <c r="G239" s="59"/>
      <c r="H239" s="61">
        <v>8415</v>
      </c>
      <c r="I239" s="77"/>
      <c r="J239" s="88">
        <f aca="true" t="shared" si="73" ref="J239:J244">SUM(K239:M239)</f>
        <v>8415</v>
      </c>
      <c r="K239" s="74"/>
      <c r="L239" s="74">
        <v>8415</v>
      </c>
      <c r="M239" s="208"/>
      <c r="N239" s="210">
        <f t="shared" si="72"/>
        <v>6732</v>
      </c>
      <c r="O239" s="74"/>
      <c r="P239" s="74">
        <v>6732</v>
      </c>
      <c r="Q239" s="79"/>
      <c r="R239" s="88">
        <f t="shared" si="57"/>
        <v>80</v>
      </c>
      <c r="S239" s="74"/>
      <c r="T239" s="74">
        <f t="shared" si="61"/>
        <v>80</v>
      </c>
      <c r="U239" s="208"/>
    </row>
    <row r="240" spans="1:21" s="5" customFormat="1" ht="58.5" customHeight="1" hidden="1">
      <c r="A240" s="8"/>
      <c r="B240" s="63" t="s">
        <v>62</v>
      </c>
      <c r="C240" s="238" t="s">
        <v>84</v>
      </c>
      <c r="D240" s="239" t="s">
        <v>263</v>
      </c>
      <c r="E240" s="131"/>
      <c r="F240" s="46">
        <f t="shared" si="69"/>
        <v>0</v>
      </c>
      <c r="G240" s="59"/>
      <c r="H240" s="47"/>
      <c r="I240" s="77"/>
      <c r="J240" s="88">
        <f t="shared" si="73"/>
        <v>0</v>
      </c>
      <c r="K240" s="74"/>
      <c r="L240" s="74"/>
      <c r="M240" s="208"/>
      <c r="N240" s="210">
        <f t="shared" si="72"/>
        <v>0</v>
      </c>
      <c r="O240" s="74"/>
      <c r="P240" s="74"/>
      <c r="Q240" s="79"/>
      <c r="R240" s="88" t="e">
        <f t="shared" si="57"/>
        <v>#DIV/0!</v>
      </c>
      <c r="S240" s="74" t="e">
        <f>SUM(O240/K240*100)</f>
        <v>#DIV/0!</v>
      </c>
      <c r="T240" s="74" t="e">
        <f t="shared" si="61"/>
        <v>#DIV/0!</v>
      </c>
      <c r="U240" s="208" t="e">
        <f>SUM(Q240/M240*100)</f>
        <v>#DIV/0!</v>
      </c>
    </row>
    <row r="241" spans="1:21" s="5" customFormat="1" ht="35.25" customHeight="1" hidden="1">
      <c r="A241" s="8"/>
      <c r="B241" s="63" t="s">
        <v>201</v>
      </c>
      <c r="C241" s="238" t="s">
        <v>84</v>
      </c>
      <c r="D241" s="239" t="s">
        <v>263</v>
      </c>
      <c r="E241" s="131"/>
      <c r="F241" s="46">
        <f t="shared" si="69"/>
        <v>0</v>
      </c>
      <c r="G241" s="59"/>
      <c r="H241" s="47"/>
      <c r="I241" s="77"/>
      <c r="J241" s="88">
        <f t="shared" si="73"/>
        <v>0</v>
      </c>
      <c r="K241" s="74"/>
      <c r="L241" s="74"/>
      <c r="M241" s="208"/>
      <c r="N241" s="210">
        <f t="shared" si="72"/>
        <v>0</v>
      </c>
      <c r="O241" s="74"/>
      <c r="P241" s="74"/>
      <c r="Q241" s="79"/>
      <c r="R241" s="88" t="e">
        <f t="shared" si="57"/>
        <v>#DIV/0!</v>
      </c>
      <c r="S241" s="74" t="e">
        <f>SUM(O241/K241*100)</f>
        <v>#DIV/0!</v>
      </c>
      <c r="T241" s="74" t="e">
        <f t="shared" si="61"/>
        <v>#DIV/0!</v>
      </c>
      <c r="U241" s="208" t="e">
        <f>SUM(Q241/M241*100)</f>
        <v>#DIV/0!</v>
      </c>
    </row>
    <row r="242" spans="1:21" s="5" customFormat="1" ht="56.25" customHeight="1" hidden="1">
      <c r="A242" s="8"/>
      <c r="B242" s="63" t="s">
        <v>192</v>
      </c>
      <c r="C242" s="238" t="s">
        <v>84</v>
      </c>
      <c r="D242" s="239" t="s">
        <v>263</v>
      </c>
      <c r="E242" s="131"/>
      <c r="F242" s="46">
        <f t="shared" si="69"/>
        <v>0</v>
      </c>
      <c r="G242" s="59"/>
      <c r="H242" s="47"/>
      <c r="I242" s="77"/>
      <c r="J242" s="88">
        <f t="shared" si="73"/>
        <v>0</v>
      </c>
      <c r="K242" s="74"/>
      <c r="L242" s="74"/>
      <c r="M242" s="208"/>
      <c r="N242" s="210">
        <f t="shared" si="72"/>
        <v>0</v>
      </c>
      <c r="O242" s="74"/>
      <c r="P242" s="74"/>
      <c r="Q242" s="79"/>
      <c r="R242" s="88" t="e">
        <f t="shared" si="57"/>
        <v>#DIV/0!</v>
      </c>
      <c r="S242" s="74" t="e">
        <f>SUM(O242/K242*100)</f>
        <v>#DIV/0!</v>
      </c>
      <c r="T242" s="74" t="e">
        <f t="shared" si="61"/>
        <v>#DIV/0!</v>
      </c>
      <c r="U242" s="208" t="e">
        <f>SUM(Q242/M242*100)</f>
        <v>#DIV/0!</v>
      </c>
    </row>
    <row r="243" spans="1:21" s="5" customFormat="1" ht="107.25" customHeight="1">
      <c r="A243" s="8"/>
      <c r="B243" s="63" t="s">
        <v>188</v>
      </c>
      <c r="C243" s="238" t="s">
        <v>84</v>
      </c>
      <c r="D243" s="239" t="s">
        <v>263</v>
      </c>
      <c r="E243" s="131">
        <v>3917.9</v>
      </c>
      <c r="F243" s="46">
        <f t="shared" si="69"/>
        <v>0</v>
      </c>
      <c r="G243" s="59"/>
      <c r="H243" s="47"/>
      <c r="I243" s="77"/>
      <c r="J243" s="88">
        <f t="shared" si="73"/>
        <v>0</v>
      </c>
      <c r="K243" s="74"/>
      <c r="L243" s="74"/>
      <c r="M243" s="208"/>
      <c r="N243" s="210">
        <f t="shared" si="72"/>
        <v>0</v>
      </c>
      <c r="O243" s="74"/>
      <c r="P243" s="74"/>
      <c r="Q243" s="79"/>
      <c r="R243" s="88"/>
      <c r="S243" s="74"/>
      <c r="T243" s="74"/>
      <c r="U243" s="208"/>
    </row>
    <row r="244" spans="1:21" s="5" customFormat="1" ht="78" customHeight="1">
      <c r="A244" s="8"/>
      <c r="B244" s="115" t="s">
        <v>158</v>
      </c>
      <c r="C244" s="238" t="s">
        <v>84</v>
      </c>
      <c r="D244" s="239" t="s">
        <v>263</v>
      </c>
      <c r="E244" s="131"/>
      <c r="F244" s="46">
        <f>SUM(G244:I244)</f>
        <v>8526</v>
      </c>
      <c r="G244" s="93"/>
      <c r="H244" s="76">
        <f>SUM(H245:H252)</f>
        <v>8526</v>
      </c>
      <c r="I244" s="77"/>
      <c r="J244" s="46">
        <f t="shared" si="73"/>
        <v>3852</v>
      </c>
      <c r="K244" s="59"/>
      <c r="L244" s="51">
        <f>SUM(L245:L252)</f>
        <v>3852</v>
      </c>
      <c r="M244" s="48"/>
      <c r="N244" s="197">
        <f t="shared" si="72"/>
        <v>3639.5</v>
      </c>
      <c r="O244" s="93"/>
      <c r="P244" s="76">
        <f>SUM(P245:P252)</f>
        <v>3639.5</v>
      </c>
      <c r="Q244" s="77"/>
      <c r="R244" s="87">
        <f t="shared" si="57"/>
        <v>94.48338525441329</v>
      </c>
      <c r="S244" s="211"/>
      <c r="T244" s="211">
        <f t="shared" si="61"/>
        <v>94.48338525441329</v>
      </c>
      <c r="U244" s="208"/>
    </row>
    <row r="245" spans="1:21" s="5" customFormat="1" ht="24" customHeight="1">
      <c r="A245" s="8"/>
      <c r="B245" s="50" t="s">
        <v>163</v>
      </c>
      <c r="C245" s="238" t="s">
        <v>84</v>
      </c>
      <c r="D245" s="239" t="s">
        <v>263</v>
      </c>
      <c r="E245" s="131"/>
      <c r="F245" s="46">
        <f>SUM(G245:I245)</f>
        <v>2180</v>
      </c>
      <c r="G245" s="93"/>
      <c r="H245" s="77">
        <v>2180</v>
      </c>
      <c r="I245" s="77"/>
      <c r="J245" s="88">
        <f aca="true" t="shared" si="74" ref="J245:J254">SUM(K245:M245)</f>
        <v>984.9</v>
      </c>
      <c r="K245" s="74"/>
      <c r="L245" s="74">
        <v>984.9</v>
      </c>
      <c r="M245" s="208"/>
      <c r="N245" s="210">
        <f t="shared" si="72"/>
        <v>984.9</v>
      </c>
      <c r="O245" s="74"/>
      <c r="P245" s="74">
        <v>984.9</v>
      </c>
      <c r="Q245" s="79"/>
      <c r="R245" s="88">
        <f t="shared" si="57"/>
        <v>100</v>
      </c>
      <c r="S245" s="74"/>
      <c r="T245" s="74">
        <f t="shared" si="61"/>
        <v>100</v>
      </c>
      <c r="U245" s="208"/>
    </row>
    <row r="246" spans="1:21" s="5" customFormat="1" ht="24" customHeight="1">
      <c r="A246" s="8"/>
      <c r="B246" s="50" t="s">
        <v>164</v>
      </c>
      <c r="C246" s="238" t="s">
        <v>84</v>
      </c>
      <c r="D246" s="239" t="s">
        <v>263</v>
      </c>
      <c r="E246" s="131"/>
      <c r="F246" s="46">
        <f aca="true" t="shared" si="75" ref="F246:F252">SUM(G246:I246)</f>
        <v>700</v>
      </c>
      <c r="G246" s="93"/>
      <c r="H246" s="77">
        <v>700</v>
      </c>
      <c r="I246" s="77"/>
      <c r="J246" s="88">
        <f t="shared" si="74"/>
        <v>316.3</v>
      </c>
      <c r="K246" s="74"/>
      <c r="L246" s="74">
        <v>316.3</v>
      </c>
      <c r="M246" s="208"/>
      <c r="N246" s="210">
        <f aca="true" t="shared" si="76" ref="N246:N252">SUM(O246:Q246)</f>
        <v>284.6</v>
      </c>
      <c r="O246" s="74"/>
      <c r="P246" s="74">
        <v>284.6</v>
      </c>
      <c r="Q246" s="79"/>
      <c r="R246" s="88">
        <f t="shared" si="57"/>
        <v>89.97786911160291</v>
      </c>
      <c r="S246" s="74"/>
      <c r="T246" s="74">
        <f t="shared" si="61"/>
        <v>89.97786911160291</v>
      </c>
      <c r="U246" s="208"/>
    </row>
    <row r="247" spans="1:21" s="5" customFormat="1" ht="24" customHeight="1">
      <c r="A247" s="8"/>
      <c r="B247" s="68" t="s">
        <v>165</v>
      </c>
      <c r="C247" s="238" t="s">
        <v>84</v>
      </c>
      <c r="D247" s="239" t="s">
        <v>263</v>
      </c>
      <c r="E247" s="131"/>
      <c r="F247" s="46">
        <f t="shared" si="75"/>
        <v>1950</v>
      </c>
      <c r="G247" s="93"/>
      <c r="H247" s="77">
        <v>1950</v>
      </c>
      <c r="I247" s="77"/>
      <c r="J247" s="88">
        <f t="shared" si="74"/>
        <v>881</v>
      </c>
      <c r="K247" s="74"/>
      <c r="L247" s="74">
        <v>881</v>
      </c>
      <c r="M247" s="208"/>
      <c r="N247" s="210">
        <f t="shared" si="76"/>
        <v>881</v>
      </c>
      <c r="O247" s="74"/>
      <c r="P247" s="74">
        <v>881</v>
      </c>
      <c r="Q247" s="79"/>
      <c r="R247" s="88">
        <f t="shared" si="57"/>
        <v>100</v>
      </c>
      <c r="S247" s="74"/>
      <c r="T247" s="74">
        <f t="shared" si="61"/>
        <v>100</v>
      </c>
      <c r="U247" s="208"/>
    </row>
    <row r="248" spans="1:21" s="5" customFormat="1" ht="24" customHeight="1">
      <c r="A248" s="8"/>
      <c r="B248" s="68" t="s">
        <v>166</v>
      </c>
      <c r="C248" s="238" t="s">
        <v>84</v>
      </c>
      <c r="D248" s="239" t="s">
        <v>263</v>
      </c>
      <c r="E248" s="131"/>
      <c r="F248" s="46">
        <f t="shared" si="75"/>
        <v>2100</v>
      </c>
      <c r="G248" s="93"/>
      <c r="H248" s="77">
        <v>2100</v>
      </c>
      <c r="I248" s="77"/>
      <c r="J248" s="88">
        <f t="shared" si="74"/>
        <v>948.8</v>
      </c>
      <c r="K248" s="74"/>
      <c r="L248" s="74">
        <v>948.8</v>
      </c>
      <c r="M248" s="208"/>
      <c r="N248" s="210">
        <f t="shared" si="76"/>
        <v>891</v>
      </c>
      <c r="O248" s="74"/>
      <c r="P248" s="74">
        <v>891</v>
      </c>
      <c r="Q248" s="79"/>
      <c r="R248" s="88">
        <f t="shared" si="57"/>
        <v>93.9080944350759</v>
      </c>
      <c r="S248" s="74"/>
      <c r="T248" s="74">
        <f t="shared" si="61"/>
        <v>93.9080944350759</v>
      </c>
      <c r="U248" s="208"/>
    </row>
    <row r="249" spans="1:21" s="5" customFormat="1" ht="24" customHeight="1">
      <c r="A249" s="8"/>
      <c r="B249" s="63" t="s">
        <v>167</v>
      </c>
      <c r="C249" s="238" t="s">
        <v>84</v>
      </c>
      <c r="D249" s="239" t="s">
        <v>263</v>
      </c>
      <c r="E249" s="131"/>
      <c r="F249" s="46">
        <f t="shared" si="75"/>
        <v>680</v>
      </c>
      <c r="G249" s="93"/>
      <c r="H249" s="77">
        <v>680</v>
      </c>
      <c r="I249" s="77"/>
      <c r="J249" s="88">
        <f t="shared" si="74"/>
        <v>307.2</v>
      </c>
      <c r="K249" s="74"/>
      <c r="L249" s="74">
        <v>307.2</v>
      </c>
      <c r="M249" s="208"/>
      <c r="N249" s="210">
        <f t="shared" si="76"/>
        <v>306.5</v>
      </c>
      <c r="O249" s="74"/>
      <c r="P249" s="74">
        <v>306.5</v>
      </c>
      <c r="Q249" s="79"/>
      <c r="R249" s="88">
        <f t="shared" si="57"/>
        <v>99.77213541666667</v>
      </c>
      <c r="S249" s="74"/>
      <c r="T249" s="74">
        <f t="shared" si="61"/>
        <v>99.77213541666667</v>
      </c>
      <c r="U249" s="208"/>
    </row>
    <row r="250" spans="1:21" s="5" customFormat="1" ht="24" customHeight="1">
      <c r="A250" s="8"/>
      <c r="B250" s="50" t="s">
        <v>289</v>
      </c>
      <c r="C250" s="238" t="s">
        <v>84</v>
      </c>
      <c r="D250" s="239" t="s">
        <v>263</v>
      </c>
      <c r="E250" s="131"/>
      <c r="F250" s="46">
        <f t="shared" si="75"/>
        <v>230</v>
      </c>
      <c r="G250" s="93"/>
      <c r="H250" s="77">
        <v>230</v>
      </c>
      <c r="I250" s="77"/>
      <c r="J250" s="88">
        <f t="shared" si="74"/>
        <v>102</v>
      </c>
      <c r="K250" s="74"/>
      <c r="L250" s="74">
        <v>102</v>
      </c>
      <c r="M250" s="208"/>
      <c r="N250" s="210">
        <f t="shared" si="76"/>
        <v>102</v>
      </c>
      <c r="O250" s="74"/>
      <c r="P250" s="74">
        <v>102</v>
      </c>
      <c r="Q250" s="79"/>
      <c r="R250" s="88">
        <f t="shared" si="57"/>
        <v>100</v>
      </c>
      <c r="S250" s="74"/>
      <c r="T250" s="74">
        <f t="shared" si="61"/>
        <v>100</v>
      </c>
      <c r="U250" s="208"/>
    </row>
    <row r="251" spans="1:21" s="5" customFormat="1" ht="24" customHeight="1">
      <c r="A251" s="8"/>
      <c r="B251" s="50" t="s">
        <v>290</v>
      </c>
      <c r="C251" s="238" t="s">
        <v>84</v>
      </c>
      <c r="D251" s="239" t="s">
        <v>263</v>
      </c>
      <c r="E251" s="131"/>
      <c r="F251" s="46">
        <f t="shared" si="75"/>
        <v>300</v>
      </c>
      <c r="G251" s="93"/>
      <c r="H251" s="77">
        <v>300</v>
      </c>
      <c r="I251" s="77"/>
      <c r="J251" s="88">
        <f t="shared" si="74"/>
        <v>132</v>
      </c>
      <c r="K251" s="74"/>
      <c r="L251" s="74">
        <v>132</v>
      </c>
      <c r="M251" s="208"/>
      <c r="N251" s="210">
        <f t="shared" si="76"/>
        <v>90.1</v>
      </c>
      <c r="O251" s="74"/>
      <c r="P251" s="74">
        <v>90.1</v>
      </c>
      <c r="Q251" s="79"/>
      <c r="R251" s="88">
        <f t="shared" si="57"/>
        <v>68.25757575757575</v>
      </c>
      <c r="S251" s="74"/>
      <c r="T251" s="74">
        <f t="shared" si="61"/>
        <v>68.25757575757575</v>
      </c>
      <c r="U251" s="208"/>
    </row>
    <row r="252" spans="1:21" s="5" customFormat="1" ht="26.25" customHeight="1">
      <c r="A252" s="8"/>
      <c r="B252" s="63" t="s">
        <v>291</v>
      </c>
      <c r="C252" s="238" t="s">
        <v>84</v>
      </c>
      <c r="D252" s="239" t="s">
        <v>263</v>
      </c>
      <c r="E252" s="131"/>
      <c r="F252" s="46">
        <f t="shared" si="75"/>
        <v>386</v>
      </c>
      <c r="G252" s="93"/>
      <c r="H252" s="77">
        <v>386</v>
      </c>
      <c r="I252" s="77"/>
      <c r="J252" s="88">
        <f t="shared" si="74"/>
        <v>179.8</v>
      </c>
      <c r="K252" s="74"/>
      <c r="L252" s="74">
        <v>179.8</v>
      </c>
      <c r="M252" s="208"/>
      <c r="N252" s="210">
        <f t="shared" si="76"/>
        <v>99.4</v>
      </c>
      <c r="O252" s="74"/>
      <c r="P252" s="74">
        <v>99.4</v>
      </c>
      <c r="Q252" s="79"/>
      <c r="R252" s="88">
        <f t="shared" si="57"/>
        <v>55.28364849833148</v>
      </c>
      <c r="S252" s="74"/>
      <c r="T252" s="74">
        <f t="shared" si="61"/>
        <v>55.28364849833148</v>
      </c>
      <c r="U252" s="208"/>
    </row>
    <row r="253" spans="1:21" s="5" customFormat="1" ht="26.25" customHeight="1">
      <c r="A253" s="8"/>
      <c r="B253" s="63" t="s">
        <v>323</v>
      </c>
      <c r="C253" s="238"/>
      <c r="D253" s="239"/>
      <c r="E253" s="131"/>
      <c r="F253" s="46">
        <f>SUM(G253:I253)</f>
        <v>10</v>
      </c>
      <c r="G253" s="93">
        <v>10</v>
      </c>
      <c r="H253" s="77"/>
      <c r="I253" s="77"/>
      <c r="J253" s="88">
        <f t="shared" si="74"/>
        <v>10</v>
      </c>
      <c r="K253" s="74">
        <v>10</v>
      </c>
      <c r="L253" s="74"/>
      <c r="M253" s="208"/>
      <c r="N253" s="202">
        <f>SUM(O253:Q253)</f>
        <v>10</v>
      </c>
      <c r="O253" s="74">
        <v>10</v>
      </c>
      <c r="P253" s="74"/>
      <c r="Q253" s="79"/>
      <c r="R253" s="88">
        <f>SUM(N253/J253*100)</f>
        <v>100</v>
      </c>
      <c r="S253" s="74">
        <f>SUM(O253/K253*100)</f>
        <v>100</v>
      </c>
      <c r="T253" s="74"/>
      <c r="U253" s="208"/>
    </row>
    <row r="254" spans="1:21" s="5" customFormat="1" ht="38.25" customHeight="1">
      <c r="A254" s="8"/>
      <c r="B254" s="63" t="s">
        <v>324</v>
      </c>
      <c r="C254" s="238"/>
      <c r="D254" s="239"/>
      <c r="E254" s="131"/>
      <c r="F254" s="46">
        <f>SUM(G254:I254)</f>
        <v>348</v>
      </c>
      <c r="G254" s="93">
        <v>348</v>
      </c>
      <c r="H254" s="77"/>
      <c r="I254" s="77"/>
      <c r="J254" s="88">
        <f t="shared" si="74"/>
        <v>348</v>
      </c>
      <c r="K254" s="74">
        <v>348</v>
      </c>
      <c r="L254" s="74"/>
      <c r="M254" s="208"/>
      <c r="N254" s="202">
        <f>SUM(O254:Q254)</f>
        <v>348</v>
      </c>
      <c r="O254" s="74">
        <v>348</v>
      </c>
      <c r="P254" s="74"/>
      <c r="Q254" s="79"/>
      <c r="R254" s="88">
        <f>SUM(N254/J254*100)</f>
        <v>100</v>
      </c>
      <c r="S254" s="74">
        <f>SUM(O254/K254*100)</f>
        <v>100</v>
      </c>
      <c r="T254" s="74"/>
      <c r="U254" s="208"/>
    </row>
    <row r="255" spans="1:21" s="5" customFormat="1" ht="24.75" customHeight="1">
      <c r="A255" s="8" t="s">
        <v>117</v>
      </c>
      <c r="B255" s="66" t="s">
        <v>150</v>
      </c>
      <c r="C255" s="240" t="s">
        <v>84</v>
      </c>
      <c r="D255" s="250" t="s">
        <v>267</v>
      </c>
      <c r="E255" s="111">
        <f>SUM(E256+E258+E259)</f>
        <v>73523</v>
      </c>
      <c r="F255" s="99">
        <f t="shared" si="69"/>
        <v>77754.9</v>
      </c>
      <c r="G255" s="102">
        <f>SUM(G256+G257+G258+G259)</f>
        <v>0</v>
      </c>
      <c r="H255" s="102">
        <f>SUM(H256+H257+H258+H259)</f>
        <v>77754.9</v>
      </c>
      <c r="I255" s="102">
        <f>SUM(I256+I257+I258+I259)</f>
        <v>0</v>
      </c>
      <c r="J255" s="99">
        <f aca="true" t="shared" si="77" ref="J255:Q255">SUM(J256+J257+J258+J259)</f>
        <v>38799</v>
      </c>
      <c r="K255" s="100">
        <f t="shared" si="77"/>
        <v>0</v>
      </c>
      <c r="L255" s="100">
        <f t="shared" si="77"/>
        <v>38799</v>
      </c>
      <c r="M255" s="101">
        <f t="shared" si="77"/>
        <v>0</v>
      </c>
      <c r="N255" s="111">
        <f t="shared" si="77"/>
        <v>33208.6</v>
      </c>
      <c r="O255" s="100">
        <f t="shared" si="77"/>
        <v>0</v>
      </c>
      <c r="P255" s="100">
        <f t="shared" si="77"/>
        <v>33208.6</v>
      </c>
      <c r="Q255" s="102">
        <f t="shared" si="77"/>
        <v>0</v>
      </c>
      <c r="R255" s="87">
        <f t="shared" si="57"/>
        <v>85.59138122116549</v>
      </c>
      <c r="S255" s="211"/>
      <c r="T255" s="211">
        <f>SUM(P255/L255*100)</f>
        <v>85.59138122116549</v>
      </c>
      <c r="U255" s="291"/>
    </row>
    <row r="256" spans="1:21" s="5" customFormat="1" ht="60" customHeight="1">
      <c r="A256" s="8"/>
      <c r="B256" s="63" t="s">
        <v>187</v>
      </c>
      <c r="C256" s="238" t="s">
        <v>84</v>
      </c>
      <c r="D256" s="248" t="s">
        <v>267</v>
      </c>
      <c r="E256" s="92">
        <v>576.9</v>
      </c>
      <c r="F256" s="46">
        <f t="shared" si="69"/>
        <v>576.9</v>
      </c>
      <c r="G256" s="54"/>
      <c r="H256" s="47">
        <v>576.9</v>
      </c>
      <c r="I256" s="446"/>
      <c r="J256" s="88">
        <f aca="true" t="shared" si="78" ref="J256:J262">SUM(K256:M256)</f>
        <v>288.9</v>
      </c>
      <c r="K256" s="74"/>
      <c r="L256" s="74">
        <v>288.9</v>
      </c>
      <c r="M256" s="208"/>
      <c r="N256" s="210">
        <f>SUM(O256:Q256)</f>
        <v>80.2</v>
      </c>
      <c r="O256" s="74"/>
      <c r="P256" s="74">
        <v>80.2</v>
      </c>
      <c r="Q256" s="79"/>
      <c r="R256" s="88">
        <f t="shared" si="57"/>
        <v>27.76047075112496</v>
      </c>
      <c r="S256" s="74"/>
      <c r="T256" s="74">
        <f t="shared" si="61"/>
        <v>27.76047075112496</v>
      </c>
      <c r="U256" s="208"/>
    </row>
    <row r="257" spans="1:21" s="5" customFormat="1" ht="97.5" customHeight="1">
      <c r="A257" s="8"/>
      <c r="B257" s="63" t="s">
        <v>188</v>
      </c>
      <c r="C257" s="238" t="s">
        <v>84</v>
      </c>
      <c r="D257" s="248" t="s">
        <v>267</v>
      </c>
      <c r="E257" s="92"/>
      <c r="F257" s="46">
        <f t="shared" si="69"/>
        <v>3917.9</v>
      </c>
      <c r="G257" s="54"/>
      <c r="H257" s="47">
        <v>3917.9</v>
      </c>
      <c r="I257" s="446"/>
      <c r="J257" s="88">
        <f t="shared" si="78"/>
        <v>2382.7</v>
      </c>
      <c r="K257" s="74"/>
      <c r="L257" s="74">
        <v>2382.7</v>
      </c>
      <c r="M257" s="208"/>
      <c r="N257" s="210">
        <f>SUM(O257:Q257)</f>
        <v>1124.6</v>
      </c>
      <c r="O257" s="74"/>
      <c r="P257" s="74">
        <v>1124.6</v>
      </c>
      <c r="Q257" s="79"/>
      <c r="R257" s="88">
        <f t="shared" si="57"/>
        <v>47.19855625970538</v>
      </c>
      <c r="S257" s="74"/>
      <c r="T257" s="74">
        <f t="shared" si="61"/>
        <v>47.19855625970538</v>
      </c>
      <c r="U257" s="208"/>
    </row>
    <row r="258" spans="1:21" s="5" customFormat="1" ht="78" customHeight="1">
      <c r="A258" s="8"/>
      <c r="B258" s="63" t="s">
        <v>189</v>
      </c>
      <c r="C258" s="238" t="s">
        <v>84</v>
      </c>
      <c r="D258" s="248" t="s">
        <v>267</v>
      </c>
      <c r="E258" s="92">
        <v>54448.1</v>
      </c>
      <c r="F258" s="46">
        <f t="shared" si="69"/>
        <v>54448.1</v>
      </c>
      <c r="G258" s="53"/>
      <c r="H258" s="47">
        <v>54448.1</v>
      </c>
      <c r="I258" s="446"/>
      <c r="J258" s="88">
        <f t="shared" si="78"/>
        <v>26720.4</v>
      </c>
      <c r="K258" s="74"/>
      <c r="L258" s="74">
        <v>26720.4</v>
      </c>
      <c r="M258" s="208"/>
      <c r="N258" s="210">
        <f>SUM(O258:Q258)</f>
        <v>24747.2</v>
      </c>
      <c r="O258" s="74"/>
      <c r="P258" s="74">
        <v>24747.2</v>
      </c>
      <c r="Q258" s="79"/>
      <c r="R258" s="88">
        <f t="shared" si="57"/>
        <v>92.6153800092813</v>
      </c>
      <c r="S258" s="74"/>
      <c r="T258" s="74">
        <f t="shared" si="61"/>
        <v>92.6153800092813</v>
      </c>
      <c r="U258" s="208"/>
    </row>
    <row r="259" spans="1:21" s="5" customFormat="1" ht="72" customHeight="1">
      <c r="A259" s="8"/>
      <c r="B259" s="63" t="s">
        <v>276</v>
      </c>
      <c r="C259" s="238" t="s">
        <v>84</v>
      </c>
      <c r="D259" s="248" t="s">
        <v>267</v>
      </c>
      <c r="E259" s="92">
        <v>18498</v>
      </c>
      <c r="F259" s="46">
        <f t="shared" si="69"/>
        <v>18812</v>
      </c>
      <c r="G259" s="53"/>
      <c r="H259" s="47">
        <v>18812</v>
      </c>
      <c r="I259" s="446"/>
      <c r="J259" s="88">
        <f t="shared" si="78"/>
        <v>9407</v>
      </c>
      <c r="K259" s="74"/>
      <c r="L259" s="74">
        <v>9407</v>
      </c>
      <c r="M259" s="208"/>
      <c r="N259" s="210">
        <f>SUM(O259:Q259)</f>
        <v>7256.6</v>
      </c>
      <c r="O259" s="74"/>
      <c r="P259" s="74">
        <v>7256.6</v>
      </c>
      <c r="Q259" s="79"/>
      <c r="R259" s="88">
        <f t="shared" si="57"/>
        <v>77.14042734134155</v>
      </c>
      <c r="S259" s="74"/>
      <c r="T259" s="74">
        <f t="shared" si="61"/>
        <v>77.14042734134155</v>
      </c>
      <c r="U259" s="208"/>
    </row>
    <row r="260" spans="1:21" s="9" customFormat="1" ht="26.25" customHeight="1">
      <c r="A260" s="8" t="s">
        <v>119</v>
      </c>
      <c r="B260" s="109" t="s">
        <v>88</v>
      </c>
      <c r="C260" s="240" t="s">
        <v>84</v>
      </c>
      <c r="D260" s="250" t="s">
        <v>271</v>
      </c>
      <c r="E260" s="141">
        <f>SUM(E262)</f>
        <v>9680.9</v>
      </c>
      <c r="F260" s="99">
        <f t="shared" si="69"/>
        <v>9680.9</v>
      </c>
      <c r="G260" s="100">
        <f>SUM(G261:G262)</f>
        <v>0</v>
      </c>
      <c r="H260" s="100">
        <f>SUM(H261:H262)</f>
        <v>9680.9</v>
      </c>
      <c r="I260" s="102">
        <f>SUM(I261:I262)</f>
        <v>0</v>
      </c>
      <c r="J260" s="456">
        <f t="shared" si="78"/>
        <v>5027.3</v>
      </c>
      <c r="K260" s="100">
        <f>SUM(K262)</f>
        <v>0</v>
      </c>
      <c r="L260" s="100">
        <f>SUM(L262)</f>
        <v>5027.3</v>
      </c>
      <c r="M260" s="101">
        <f>SUM(M262)</f>
        <v>0</v>
      </c>
      <c r="N260" s="448">
        <f>SUM(O260:Q260)</f>
        <v>4599.6</v>
      </c>
      <c r="O260" s="100">
        <f>SUM(O262)</f>
        <v>0</v>
      </c>
      <c r="P260" s="100">
        <f>SUM(P262)</f>
        <v>4599.6</v>
      </c>
      <c r="Q260" s="102">
        <f>SUM(Q262)</f>
        <v>0</v>
      </c>
      <c r="R260" s="88">
        <f t="shared" si="57"/>
        <v>91.49245121635869</v>
      </c>
      <c r="S260" s="74"/>
      <c r="T260" s="74">
        <f t="shared" si="61"/>
        <v>91.49245121635869</v>
      </c>
      <c r="U260" s="208"/>
    </row>
    <row r="261" spans="1:21" s="5" customFormat="1" ht="37.5" customHeight="1" hidden="1">
      <c r="A261" s="4"/>
      <c r="B261" s="63" t="s">
        <v>89</v>
      </c>
      <c r="C261" s="238" t="s">
        <v>84</v>
      </c>
      <c r="D261" s="248" t="s">
        <v>271</v>
      </c>
      <c r="E261" s="140"/>
      <c r="F261" s="46">
        <f t="shared" si="69"/>
        <v>0</v>
      </c>
      <c r="G261" s="59"/>
      <c r="H261" s="47"/>
      <c r="I261" s="77"/>
      <c r="J261" s="88" t="e">
        <f t="shared" si="78"/>
        <v>#REF!</v>
      </c>
      <c r="K261" s="74" t="e">
        <f>SUM(G261+#REF!+#REF!+#REF!+#REF!)</f>
        <v>#REF!</v>
      </c>
      <c r="L261" s="74" t="e">
        <f>SUM(H261+#REF!+#REF!+#REF!)</f>
        <v>#REF!</v>
      </c>
      <c r="M261" s="208" t="e">
        <f>SUM(I261+#REF!)</f>
        <v>#REF!</v>
      </c>
      <c r="N261" s="210"/>
      <c r="O261" s="74"/>
      <c r="P261" s="74"/>
      <c r="Q261" s="79"/>
      <c r="R261" s="88" t="e">
        <f t="shared" si="57"/>
        <v>#REF!</v>
      </c>
      <c r="S261" s="74"/>
      <c r="T261" s="74" t="e">
        <f t="shared" si="61"/>
        <v>#REF!</v>
      </c>
      <c r="U261" s="208"/>
    </row>
    <row r="262" spans="1:21" s="5" customFormat="1" ht="43.5" customHeight="1" thickBot="1">
      <c r="A262" s="380"/>
      <c r="B262" s="381" t="s">
        <v>122</v>
      </c>
      <c r="C262" s="382" t="s">
        <v>84</v>
      </c>
      <c r="D262" s="383" t="s">
        <v>271</v>
      </c>
      <c r="E262" s="384">
        <v>9680.9</v>
      </c>
      <c r="F262" s="385">
        <f>SUM(G262:I262)</f>
        <v>9680.9</v>
      </c>
      <c r="G262" s="386"/>
      <c r="H262" s="387">
        <v>9680.9</v>
      </c>
      <c r="I262" s="447"/>
      <c r="J262" s="389">
        <f t="shared" si="78"/>
        <v>5027.3</v>
      </c>
      <c r="K262" s="388"/>
      <c r="L262" s="388">
        <v>5027.3</v>
      </c>
      <c r="M262" s="390"/>
      <c r="N262" s="449">
        <f>SUM(O262:Q262)</f>
        <v>4599.6</v>
      </c>
      <c r="O262" s="388"/>
      <c r="P262" s="388">
        <v>4599.6</v>
      </c>
      <c r="Q262" s="440"/>
      <c r="R262" s="389">
        <f t="shared" si="57"/>
        <v>91.49245121635869</v>
      </c>
      <c r="S262" s="388"/>
      <c r="T262" s="388">
        <f t="shared" si="61"/>
        <v>91.49245121635869</v>
      </c>
      <c r="U262" s="390"/>
    </row>
    <row r="263" spans="1:21" s="9" customFormat="1" ht="30" customHeight="1" thickBot="1">
      <c r="A263" s="15"/>
      <c r="B263" s="33" t="s">
        <v>90</v>
      </c>
      <c r="C263" s="260"/>
      <c r="D263" s="261"/>
      <c r="E263" s="71">
        <f>SUM(E6+E40+E53+E83+E113+E187+E208+E231)</f>
        <v>2507045.8000000003</v>
      </c>
      <c r="F263" s="71">
        <f aca="true" t="shared" si="79" ref="F263:Q263">SUM(F6+F40+F53+F83+F113+F187+F231+F208)</f>
        <v>3075016.6999999997</v>
      </c>
      <c r="G263" s="72">
        <f t="shared" si="79"/>
        <v>1753559.1</v>
      </c>
      <c r="H263" s="72">
        <f t="shared" si="79"/>
        <v>1194942.3</v>
      </c>
      <c r="I263" s="73">
        <f t="shared" si="79"/>
        <v>126515.3</v>
      </c>
      <c r="J263" s="441">
        <f t="shared" si="79"/>
        <v>1748938.2000000002</v>
      </c>
      <c r="K263" s="442">
        <f t="shared" si="79"/>
        <v>955906.8</v>
      </c>
      <c r="L263" s="442">
        <f t="shared" si="79"/>
        <v>720656.5000000001</v>
      </c>
      <c r="M263" s="443">
        <f t="shared" si="79"/>
        <v>72374.9</v>
      </c>
      <c r="N263" s="71">
        <f t="shared" si="79"/>
        <v>1359185.6</v>
      </c>
      <c r="O263" s="72">
        <f t="shared" si="79"/>
        <v>832346.9000000001</v>
      </c>
      <c r="P263" s="72">
        <f t="shared" si="79"/>
        <v>479726.60000000003</v>
      </c>
      <c r="Q263" s="73">
        <f t="shared" si="79"/>
        <v>47112.1</v>
      </c>
      <c r="R263" s="441">
        <f>SUM(N263/J263*100)</f>
        <v>77.71490153282717</v>
      </c>
      <c r="S263" s="442">
        <f>SUM(O263/K263*100)</f>
        <v>87.0740641242431</v>
      </c>
      <c r="T263" s="442">
        <f t="shared" si="61"/>
        <v>66.56799737461606</v>
      </c>
      <c r="U263" s="443">
        <f>SUM(Q263/M263*100)</f>
        <v>65.09452862801884</v>
      </c>
    </row>
    <row r="264" spans="1:14" s="149" customFormat="1" ht="37.5" customHeight="1">
      <c r="A264" s="146"/>
      <c r="B264" s="147" t="s">
        <v>382</v>
      </c>
      <c r="C264" s="267"/>
      <c r="D264" s="267"/>
      <c r="E264" s="148"/>
      <c r="H264" s="19"/>
      <c r="I264" s="19"/>
      <c r="J264" s="221"/>
      <c r="N264" s="19"/>
    </row>
    <row r="265" spans="1:14" s="3" customFormat="1" ht="18.75">
      <c r="A265" s="16"/>
      <c r="C265" s="268"/>
      <c r="D265" s="268"/>
      <c r="E265" s="37"/>
      <c r="F265" s="37"/>
      <c r="G265" s="37"/>
      <c r="H265" s="37"/>
      <c r="I265" s="37"/>
      <c r="J265" s="37"/>
      <c r="N265" s="231"/>
    </row>
    <row r="266" spans="1:9" s="3" customFormat="1" ht="16.5" customHeight="1">
      <c r="A266" s="16"/>
      <c r="B266" s="147" t="s">
        <v>380</v>
      </c>
      <c r="C266" s="267"/>
      <c r="D266" s="267"/>
      <c r="E266" s="148"/>
      <c r="F266" s="233"/>
      <c r="G266" s="36"/>
      <c r="H266" s="36"/>
      <c r="I266" s="36"/>
    </row>
    <row r="267" spans="1:9" s="3" customFormat="1" ht="18.75">
      <c r="A267" s="16"/>
      <c r="C267" s="262"/>
      <c r="D267" s="262"/>
      <c r="E267" s="17"/>
      <c r="F267" s="10"/>
      <c r="G267" s="20"/>
      <c r="H267" s="20"/>
      <c r="I267" s="20"/>
    </row>
    <row r="268" spans="1:9" s="3" customFormat="1" ht="18.75">
      <c r="A268" s="16"/>
      <c r="G268" s="20"/>
      <c r="H268" s="20"/>
      <c r="I268" s="20"/>
    </row>
    <row r="269" spans="1:9" s="3" customFormat="1" ht="18.75">
      <c r="A269" s="16"/>
      <c r="C269" s="262"/>
      <c r="D269" s="262"/>
      <c r="E269" s="17"/>
      <c r="F269" s="10"/>
      <c r="G269" s="20"/>
      <c r="H269" s="20"/>
      <c r="I269" s="20"/>
    </row>
    <row r="270" spans="1:9" s="3" customFormat="1" ht="18.75">
      <c r="A270" s="16"/>
      <c r="B270" s="3" t="s">
        <v>381</v>
      </c>
      <c r="C270" s="262"/>
      <c r="D270" s="262"/>
      <c r="E270" s="17"/>
      <c r="F270" s="10"/>
      <c r="G270" s="20"/>
      <c r="H270" s="20"/>
      <c r="I270" s="20"/>
    </row>
    <row r="271" spans="1:9" s="3" customFormat="1" ht="18.75">
      <c r="A271" s="16"/>
      <c r="C271" s="262"/>
      <c r="D271" s="262"/>
      <c r="E271" s="17"/>
      <c r="F271" s="10"/>
      <c r="G271" s="20"/>
      <c r="H271" s="20"/>
      <c r="I271" s="20"/>
    </row>
    <row r="272" spans="1:9" s="3" customFormat="1" ht="18.75">
      <c r="A272" s="16"/>
      <c r="C272" s="262"/>
      <c r="D272" s="262"/>
      <c r="E272" s="17"/>
      <c r="F272" s="10"/>
      <c r="G272" s="20"/>
      <c r="H272" s="20"/>
      <c r="I272" s="20"/>
    </row>
    <row r="273" spans="1:9" s="3" customFormat="1" ht="18.75">
      <c r="A273" s="16"/>
      <c r="C273" s="262"/>
      <c r="D273" s="262"/>
      <c r="E273" s="17"/>
      <c r="F273" s="10"/>
      <c r="G273" s="20"/>
      <c r="H273" s="20"/>
      <c r="I273" s="20"/>
    </row>
    <row r="274" spans="1:9" s="3" customFormat="1" ht="18.75">
      <c r="A274" s="16"/>
      <c r="C274" s="262"/>
      <c r="D274" s="262"/>
      <c r="E274" s="17"/>
      <c r="F274" s="10"/>
      <c r="G274" s="20"/>
      <c r="H274" s="20"/>
      <c r="I274" s="20"/>
    </row>
    <row r="275" spans="1:9" s="3" customFormat="1" ht="18.75">
      <c r="A275" s="16"/>
      <c r="C275" s="262"/>
      <c r="D275" s="262"/>
      <c r="E275" s="17"/>
      <c r="F275" s="10"/>
      <c r="G275" s="20"/>
      <c r="H275" s="20"/>
      <c r="I275" s="20"/>
    </row>
    <row r="276" spans="1:9" s="3" customFormat="1" ht="18.75">
      <c r="A276" s="16"/>
      <c r="C276" s="262"/>
      <c r="D276" s="262"/>
      <c r="E276" s="17"/>
      <c r="F276" s="10"/>
      <c r="G276" s="20"/>
      <c r="H276" s="20"/>
      <c r="I276" s="20"/>
    </row>
    <row r="277" spans="1:9" s="3" customFormat="1" ht="18.75">
      <c r="A277" s="16"/>
      <c r="C277" s="262"/>
      <c r="D277" s="262"/>
      <c r="E277" s="17"/>
      <c r="F277" s="10"/>
      <c r="G277" s="20"/>
      <c r="H277" s="20"/>
      <c r="I277" s="20"/>
    </row>
    <row r="278" spans="1:9" s="3" customFormat="1" ht="18.75">
      <c r="A278" s="16"/>
      <c r="C278" s="262"/>
      <c r="D278" s="262"/>
      <c r="E278" s="17"/>
      <c r="F278" s="10"/>
      <c r="G278" s="20"/>
      <c r="H278" s="20"/>
      <c r="I278" s="20"/>
    </row>
    <row r="279" spans="1:9" s="3" customFormat="1" ht="18.75">
      <c r="A279" s="16"/>
      <c r="C279" s="262"/>
      <c r="D279" s="262"/>
      <c r="E279" s="17"/>
      <c r="F279" s="10"/>
      <c r="G279" s="20"/>
      <c r="H279" s="20"/>
      <c r="I279" s="20"/>
    </row>
    <row r="280" spans="1:9" s="3" customFormat="1" ht="18.75">
      <c r="A280" s="16"/>
      <c r="C280" s="262"/>
      <c r="D280" s="262"/>
      <c r="E280" s="17"/>
      <c r="F280" s="10"/>
      <c r="G280" s="20"/>
      <c r="H280" s="20"/>
      <c r="I280" s="20"/>
    </row>
    <row r="281" spans="1:9" s="3" customFormat="1" ht="18.75">
      <c r="A281" s="16"/>
      <c r="C281" s="262"/>
      <c r="D281" s="262"/>
      <c r="E281" s="17"/>
      <c r="F281" s="10"/>
      <c r="G281" s="20"/>
      <c r="H281" s="20"/>
      <c r="I281" s="20"/>
    </row>
    <row r="282" spans="1:9" s="3" customFormat="1" ht="18.75">
      <c r="A282" s="16"/>
      <c r="C282" s="262"/>
      <c r="D282" s="262"/>
      <c r="E282" s="17"/>
      <c r="F282" s="10"/>
      <c r="G282" s="20"/>
      <c r="H282" s="20"/>
      <c r="I282" s="20"/>
    </row>
    <row r="283" spans="1:9" s="3" customFormat="1" ht="18.75">
      <c r="A283" s="16"/>
      <c r="C283" s="262"/>
      <c r="D283" s="262"/>
      <c r="E283" s="17"/>
      <c r="F283" s="10"/>
      <c r="G283" s="20"/>
      <c r="H283" s="20"/>
      <c r="I283" s="20"/>
    </row>
    <row r="284" spans="1:9" s="3" customFormat="1" ht="18.75">
      <c r="A284" s="16"/>
      <c r="C284" s="262"/>
      <c r="D284" s="262"/>
      <c r="E284" s="17"/>
      <c r="F284" s="10"/>
      <c r="G284" s="20"/>
      <c r="H284" s="20"/>
      <c r="I284" s="20"/>
    </row>
    <row r="285" spans="1:9" s="3" customFormat="1" ht="18.75">
      <c r="A285" s="16"/>
      <c r="C285" s="262"/>
      <c r="D285" s="262"/>
      <c r="E285" s="17"/>
      <c r="F285" s="10"/>
      <c r="G285" s="20"/>
      <c r="H285" s="20"/>
      <c r="I285" s="20"/>
    </row>
    <row r="286" spans="1:9" s="3" customFormat="1" ht="18.75">
      <c r="A286" s="16"/>
      <c r="C286" s="262"/>
      <c r="D286" s="262"/>
      <c r="E286" s="17"/>
      <c r="F286" s="10"/>
      <c r="G286" s="20"/>
      <c r="H286" s="20"/>
      <c r="I286" s="20"/>
    </row>
    <row r="287" spans="1:9" s="3" customFormat="1" ht="18.75">
      <c r="A287" s="16"/>
      <c r="C287" s="262"/>
      <c r="D287" s="262"/>
      <c r="E287" s="17"/>
      <c r="F287" s="10"/>
      <c r="G287" s="20"/>
      <c r="H287" s="20"/>
      <c r="I287" s="20"/>
    </row>
    <row r="288" spans="1:9" s="3" customFormat="1" ht="18.75">
      <c r="A288" s="16"/>
      <c r="C288" s="262"/>
      <c r="D288" s="262"/>
      <c r="E288" s="17"/>
      <c r="F288" s="10"/>
      <c r="G288" s="20"/>
      <c r="H288" s="20"/>
      <c r="I288" s="20"/>
    </row>
    <row r="289" spans="1:9" s="3" customFormat="1" ht="18.75">
      <c r="A289" s="16"/>
      <c r="C289" s="262"/>
      <c r="D289" s="262"/>
      <c r="E289" s="17"/>
      <c r="F289" s="10"/>
      <c r="G289" s="20"/>
      <c r="H289" s="20"/>
      <c r="I289" s="20"/>
    </row>
    <row r="290" spans="1:9" s="3" customFormat="1" ht="18.75">
      <c r="A290" s="16"/>
      <c r="C290" s="262"/>
      <c r="D290" s="262"/>
      <c r="E290" s="17"/>
      <c r="F290" s="10"/>
      <c r="G290" s="20"/>
      <c r="H290" s="20"/>
      <c r="I290" s="20"/>
    </row>
    <row r="291" spans="1:9" s="3" customFormat="1" ht="18.75">
      <c r="A291" s="16"/>
      <c r="C291" s="262"/>
      <c r="D291" s="262"/>
      <c r="E291" s="17"/>
      <c r="F291" s="10"/>
      <c r="G291" s="20"/>
      <c r="H291" s="20"/>
      <c r="I291" s="20"/>
    </row>
    <row r="292" spans="1:9" s="3" customFormat="1" ht="18.75">
      <c r="A292" s="16"/>
      <c r="C292" s="262"/>
      <c r="D292" s="262"/>
      <c r="E292" s="17"/>
      <c r="F292" s="10"/>
      <c r="G292" s="20"/>
      <c r="H292" s="20"/>
      <c r="I292" s="20"/>
    </row>
    <row r="293" spans="1:9" s="3" customFormat="1" ht="18.75">
      <c r="A293" s="16"/>
      <c r="C293" s="262"/>
      <c r="D293" s="262"/>
      <c r="E293" s="17"/>
      <c r="F293" s="10"/>
      <c r="G293" s="20"/>
      <c r="H293" s="20"/>
      <c r="I293" s="20"/>
    </row>
    <row r="294" spans="1:9" s="3" customFormat="1" ht="18.75">
      <c r="A294" s="16"/>
      <c r="C294" s="262"/>
      <c r="D294" s="262"/>
      <c r="E294" s="17"/>
      <c r="F294" s="10"/>
      <c r="G294" s="20"/>
      <c r="H294" s="20"/>
      <c r="I294" s="20"/>
    </row>
    <row r="295" spans="1:9" s="3" customFormat="1" ht="18.75">
      <c r="A295" s="16"/>
      <c r="C295" s="262"/>
      <c r="D295" s="262"/>
      <c r="E295" s="17"/>
      <c r="F295" s="10"/>
      <c r="G295" s="20"/>
      <c r="H295" s="20"/>
      <c r="I295" s="20"/>
    </row>
    <row r="296" spans="1:9" s="3" customFormat="1" ht="18.75">
      <c r="A296" s="16"/>
      <c r="C296" s="262"/>
      <c r="D296" s="262"/>
      <c r="E296" s="17"/>
      <c r="F296" s="10"/>
      <c r="G296" s="20"/>
      <c r="H296" s="20"/>
      <c r="I296" s="20"/>
    </row>
    <row r="297" spans="1:9" s="3" customFormat="1" ht="18.75">
      <c r="A297" s="16"/>
      <c r="C297" s="262"/>
      <c r="D297" s="262"/>
      <c r="E297" s="17"/>
      <c r="F297" s="10"/>
      <c r="G297" s="20"/>
      <c r="H297" s="20"/>
      <c r="I297" s="20"/>
    </row>
    <row r="298" spans="6:9" ht="18.75">
      <c r="F298" s="10"/>
      <c r="G298" s="20"/>
      <c r="H298" s="20"/>
      <c r="I298" s="20"/>
    </row>
    <row r="299" spans="6:9" ht="18.75">
      <c r="F299" s="10"/>
      <c r="G299" s="20"/>
      <c r="H299" s="20"/>
      <c r="I299" s="20"/>
    </row>
    <row r="300" spans="6:9" ht="18.75">
      <c r="F300" s="10"/>
      <c r="G300" s="20"/>
      <c r="H300" s="20"/>
      <c r="I300" s="20"/>
    </row>
    <row r="301" spans="6:9" ht="18.75">
      <c r="F301" s="10"/>
      <c r="G301" s="20"/>
      <c r="H301" s="20"/>
      <c r="I301" s="20"/>
    </row>
    <row r="302" spans="6:9" ht="18.75">
      <c r="F302" s="10"/>
      <c r="G302" s="20"/>
      <c r="H302" s="20"/>
      <c r="I302" s="20"/>
    </row>
    <row r="303" spans="6:9" ht="18.75">
      <c r="F303" s="10"/>
      <c r="G303" s="20"/>
      <c r="H303" s="20"/>
      <c r="I303" s="20"/>
    </row>
    <row r="304" spans="6:9" ht="18.75">
      <c r="F304" s="10"/>
      <c r="G304" s="20"/>
      <c r="H304" s="20"/>
      <c r="I304" s="20"/>
    </row>
    <row r="305" spans="6:9" ht="18.75">
      <c r="F305" s="10"/>
      <c r="G305" s="20"/>
      <c r="H305" s="20"/>
      <c r="I305" s="20"/>
    </row>
    <row r="306" spans="6:9" ht="18.75">
      <c r="F306" s="10"/>
      <c r="G306" s="20"/>
      <c r="H306" s="20"/>
      <c r="I306" s="20"/>
    </row>
    <row r="307" spans="6:9" ht="18.75">
      <c r="F307" s="10"/>
      <c r="G307" s="20"/>
      <c r="H307" s="20"/>
      <c r="I307" s="20"/>
    </row>
    <row r="308" spans="6:9" ht="18.75">
      <c r="F308" s="10"/>
      <c r="G308" s="20"/>
      <c r="H308" s="20"/>
      <c r="I308" s="20"/>
    </row>
    <row r="309" spans="6:9" ht="18.75">
      <c r="F309" s="10"/>
      <c r="G309" s="20"/>
      <c r="H309" s="20"/>
      <c r="I309" s="20"/>
    </row>
    <row r="310" spans="6:9" ht="18.75">
      <c r="F310" s="10"/>
      <c r="G310" s="20"/>
      <c r="H310" s="20"/>
      <c r="I310" s="20"/>
    </row>
    <row r="311" spans="6:9" ht="18.75">
      <c r="F311" s="10"/>
      <c r="G311" s="20"/>
      <c r="H311" s="20"/>
      <c r="I311" s="20"/>
    </row>
    <row r="312" spans="6:9" ht="18.75">
      <c r="F312" s="10"/>
      <c r="G312" s="20"/>
      <c r="H312" s="20"/>
      <c r="I312" s="20"/>
    </row>
    <row r="313" spans="6:9" ht="18.75">
      <c r="F313" s="10"/>
      <c r="G313" s="20"/>
      <c r="H313" s="20"/>
      <c r="I313" s="20"/>
    </row>
    <row r="314" spans="6:9" ht="18.75">
      <c r="F314" s="10"/>
      <c r="G314" s="20"/>
      <c r="H314" s="20"/>
      <c r="I314" s="20"/>
    </row>
    <row r="315" spans="6:9" ht="18.75">
      <c r="F315" s="10"/>
      <c r="G315" s="20"/>
      <c r="H315" s="20"/>
      <c r="I315" s="20"/>
    </row>
    <row r="316" spans="6:9" ht="18.75">
      <c r="F316" s="10"/>
      <c r="G316" s="20"/>
      <c r="H316" s="20"/>
      <c r="I316" s="20"/>
    </row>
    <row r="317" spans="6:9" ht="18.75">
      <c r="F317" s="10"/>
      <c r="G317" s="20"/>
      <c r="H317" s="20"/>
      <c r="I317" s="20"/>
    </row>
    <row r="318" spans="6:9" ht="18.75">
      <c r="F318" s="10"/>
      <c r="G318" s="20"/>
      <c r="H318" s="20"/>
      <c r="I318" s="20"/>
    </row>
    <row r="319" spans="6:9" ht="18.75">
      <c r="F319" s="10"/>
      <c r="G319" s="20"/>
      <c r="H319" s="20"/>
      <c r="I319" s="20"/>
    </row>
    <row r="320" spans="6:9" ht="18.75">
      <c r="F320" s="10"/>
      <c r="G320" s="20"/>
      <c r="H320" s="20"/>
      <c r="I320" s="20"/>
    </row>
    <row r="321" spans="6:9" ht="18.75">
      <c r="F321" s="10"/>
      <c r="G321" s="20"/>
      <c r="H321" s="20"/>
      <c r="I321" s="20"/>
    </row>
    <row r="322" spans="6:9" ht="18.75">
      <c r="F322" s="10"/>
      <c r="G322" s="20"/>
      <c r="H322" s="20"/>
      <c r="I322" s="20"/>
    </row>
    <row r="323" spans="6:9" ht="18.75">
      <c r="F323" s="10"/>
      <c r="G323" s="20"/>
      <c r="H323" s="20"/>
      <c r="I323" s="20"/>
    </row>
    <row r="324" spans="6:9" ht="18.75">
      <c r="F324" s="10"/>
      <c r="G324" s="20"/>
      <c r="H324" s="20"/>
      <c r="I324" s="20"/>
    </row>
    <row r="325" spans="6:9" ht="18.75">
      <c r="F325" s="10"/>
      <c r="G325" s="20"/>
      <c r="H325" s="20"/>
      <c r="I325" s="20"/>
    </row>
    <row r="326" spans="6:9" ht="18.75">
      <c r="F326" s="10"/>
      <c r="G326" s="20"/>
      <c r="H326" s="20"/>
      <c r="I326" s="20"/>
    </row>
    <row r="327" spans="6:9" ht="18.75">
      <c r="F327" s="10"/>
      <c r="G327" s="20"/>
      <c r="H327" s="20"/>
      <c r="I327" s="20"/>
    </row>
    <row r="328" spans="6:9" ht="18.75">
      <c r="F328" s="10"/>
      <c r="G328" s="20"/>
      <c r="H328" s="20"/>
      <c r="I328" s="20"/>
    </row>
    <row r="329" spans="6:9" ht="18.75">
      <c r="F329" s="10"/>
      <c r="G329" s="20"/>
      <c r="H329" s="20"/>
      <c r="I329" s="20"/>
    </row>
    <row r="330" spans="6:9" ht="18.75">
      <c r="F330" s="10"/>
      <c r="G330" s="20"/>
      <c r="H330" s="20"/>
      <c r="I330" s="20"/>
    </row>
    <row r="331" spans="6:9" ht="18.75">
      <c r="F331" s="10"/>
      <c r="G331" s="20"/>
      <c r="H331" s="20"/>
      <c r="I331" s="20"/>
    </row>
    <row r="332" spans="6:9" ht="18.75">
      <c r="F332" s="10"/>
      <c r="G332" s="20"/>
      <c r="H332" s="20"/>
      <c r="I332" s="20"/>
    </row>
    <row r="333" spans="6:9" ht="18.75">
      <c r="F333" s="10"/>
      <c r="G333" s="20"/>
      <c r="H333" s="20"/>
      <c r="I333" s="20"/>
    </row>
    <row r="334" spans="6:9" ht="18.75">
      <c r="F334" s="10"/>
      <c r="G334" s="20"/>
      <c r="H334" s="20"/>
      <c r="I334" s="20"/>
    </row>
    <row r="335" spans="6:9" ht="18.75">
      <c r="F335" s="10"/>
      <c r="G335" s="20"/>
      <c r="H335" s="20"/>
      <c r="I335" s="20"/>
    </row>
    <row r="336" spans="6:9" ht="18.75">
      <c r="F336" s="10"/>
      <c r="G336" s="20"/>
      <c r="H336" s="20"/>
      <c r="I336" s="20"/>
    </row>
    <row r="337" spans="6:9" ht="18.75">
      <c r="F337" s="10"/>
      <c r="G337" s="20"/>
      <c r="H337" s="20"/>
      <c r="I337" s="20"/>
    </row>
    <row r="338" spans="6:9" ht="18.75">
      <c r="F338" s="10"/>
      <c r="G338" s="20"/>
      <c r="H338" s="20"/>
      <c r="I338" s="20"/>
    </row>
    <row r="339" spans="6:9" ht="18.75">
      <c r="F339" s="10"/>
      <c r="G339" s="20"/>
      <c r="H339" s="20"/>
      <c r="I339" s="20"/>
    </row>
    <row r="340" spans="6:9" ht="18.75">
      <c r="F340" s="10"/>
      <c r="G340" s="20"/>
      <c r="H340" s="20"/>
      <c r="I340" s="20"/>
    </row>
    <row r="341" spans="6:9" ht="18.75">
      <c r="F341" s="10"/>
      <c r="G341" s="20"/>
      <c r="H341" s="20"/>
      <c r="I341" s="20"/>
    </row>
    <row r="342" spans="6:9" ht="18.75">
      <c r="F342" s="10"/>
      <c r="G342" s="20"/>
      <c r="H342" s="20"/>
      <c r="I342" s="20"/>
    </row>
    <row r="343" spans="6:9" ht="18.75">
      <c r="F343" s="10"/>
      <c r="G343" s="20"/>
      <c r="H343" s="20"/>
      <c r="I343" s="20"/>
    </row>
    <row r="344" spans="6:9" ht="18.75">
      <c r="F344" s="10"/>
      <c r="G344" s="20"/>
      <c r="H344" s="20"/>
      <c r="I344" s="20"/>
    </row>
    <row r="345" spans="6:9" ht="18.75">
      <c r="F345" s="10"/>
      <c r="G345" s="20"/>
      <c r="H345" s="20"/>
      <c r="I345" s="20"/>
    </row>
    <row r="346" spans="6:9" ht="18.75">
      <c r="F346" s="10"/>
      <c r="G346" s="20"/>
      <c r="H346" s="20"/>
      <c r="I346" s="20"/>
    </row>
    <row r="347" spans="6:9" ht="18.75">
      <c r="F347" s="10"/>
      <c r="G347" s="20"/>
      <c r="H347" s="20"/>
      <c r="I347" s="20"/>
    </row>
    <row r="348" spans="6:9" ht="18.75">
      <c r="F348" s="10"/>
      <c r="G348" s="20"/>
      <c r="H348" s="20"/>
      <c r="I348" s="20"/>
    </row>
    <row r="349" spans="6:9" ht="18.75">
      <c r="F349" s="10"/>
      <c r="G349" s="20"/>
      <c r="H349" s="20"/>
      <c r="I349" s="20"/>
    </row>
    <row r="350" spans="6:9" ht="18.75">
      <c r="F350" s="10"/>
      <c r="G350" s="20"/>
      <c r="H350" s="20"/>
      <c r="I350" s="20"/>
    </row>
    <row r="351" spans="6:9" ht="18.75">
      <c r="F351" s="10"/>
      <c r="G351" s="20"/>
      <c r="H351" s="20"/>
      <c r="I351" s="20"/>
    </row>
    <row r="352" spans="6:9" ht="18.75">
      <c r="F352" s="10"/>
      <c r="G352" s="20"/>
      <c r="H352" s="20"/>
      <c r="I352" s="20"/>
    </row>
    <row r="353" spans="6:9" ht="18.75">
      <c r="F353" s="10"/>
      <c r="G353" s="20"/>
      <c r="H353" s="20"/>
      <c r="I353" s="20"/>
    </row>
    <row r="354" spans="6:9" ht="18.75">
      <c r="F354" s="10"/>
      <c r="G354" s="20"/>
      <c r="H354" s="20"/>
      <c r="I354" s="20"/>
    </row>
    <row r="355" spans="6:9" ht="18.75">
      <c r="F355" s="10"/>
      <c r="G355" s="20"/>
      <c r="H355" s="20"/>
      <c r="I355" s="20"/>
    </row>
    <row r="356" spans="6:9" ht="18.75">
      <c r="F356" s="10"/>
      <c r="G356" s="20"/>
      <c r="H356" s="20"/>
      <c r="I356" s="20"/>
    </row>
    <row r="357" spans="6:9" ht="18.75">
      <c r="F357" s="10"/>
      <c r="G357" s="20"/>
      <c r="H357" s="20"/>
      <c r="I357" s="20"/>
    </row>
    <row r="358" spans="6:9" ht="18.75">
      <c r="F358" s="10"/>
      <c r="G358" s="20"/>
      <c r="H358" s="20"/>
      <c r="I358" s="20"/>
    </row>
    <row r="359" spans="6:9" ht="18.75">
      <c r="F359" s="10"/>
      <c r="G359" s="20"/>
      <c r="H359" s="20"/>
      <c r="I359" s="20"/>
    </row>
    <row r="360" spans="6:9" ht="18.75">
      <c r="F360" s="10"/>
      <c r="G360" s="20"/>
      <c r="H360" s="20"/>
      <c r="I360" s="20"/>
    </row>
    <row r="361" spans="6:9" ht="18.75">
      <c r="F361" s="10"/>
      <c r="G361" s="20"/>
      <c r="H361" s="20"/>
      <c r="I361" s="20"/>
    </row>
    <row r="362" spans="6:9" ht="18.75">
      <c r="F362" s="10"/>
      <c r="G362" s="20"/>
      <c r="H362" s="20"/>
      <c r="I362" s="20"/>
    </row>
    <row r="363" spans="6:9" ht="18.75">
      <c r="F363" s="10"/>
      <c r="G363" s="20"/>
      <c r="H363" s="20"/>
      <c r="I363" s="20"/>
    </row>
    <row r="364" spans="6:9" ht="18.75">
      <c r="F364" s="10"/>
      <c r="G364" s="20"/>
      <c r="H364" s="20"/>
      <c r="I364" s="20"/>
    </row>
    <row r="365" spans="6:9" ht="18.75">
      <c r="F365" s="10"/>
      <c r="G365" s="20"/>
      <c r="H365" s="20"/>
      <c r="I365" s="20"/>
    </row>
    <row r="366" spans="6:9" ht="18.75">
      <c r="F366" s="10"/>
      <c r="G366" s="20"/>
      <c r="H366" s="20"/>
      <c r="I366" s="20"/>
    </row>
    <row r="367" spans="6:9" ht="18.75">
      <c r="F367" s="10"/>
      <c r="G367" s="20"/>
      <c r="H367" s="20"/>
      <c r="I367" s="20"/>
    </row>
    <row r="368" spans="6:9" ht="18.75">
      <c r="F368" s="10"/>
      <c r="G368" s="20"/>
      <c r="H368" s="20"/>
      <c r="I368" s="20"/>
    </row>
    <row r="369" spans="6:9" ht="18.75">
      <c r="F369" s="10"/>
      <c r="G369" s="20"/>
      <c r="H369" s="20"/>
      <c r="I369" s="20"/>
    </row>
    <row r="370" spans="6:9" ht="18.75">
      <c r="F370" s="10"/>
      <c r="G370" s="20"/>
      <c r="H370" s="20"/>
      <c r="I370" s="20"/>
    </row>
    <row r="371" spans="6:9" ht="18.75">
      <c r="F371" s="10"/>
      <c r="G371" s="20"/>
      <c r="H371" s="20"/>
      <c r="I371" s="20"/>
    </row>
    <row r="372" spans="6:9" ht="18.75">
      <c r="F372" s="10"/>
      <c r="G372" s="20"/>
      <c r="H372" s="20"/>
      <c r="I372" s="20"/>
    </row>
    <row r="373" spans="6:9" ht="18.75">
      <c r="F373" s="10"/>
      <c r="G373" s="20"/>
      <c r="H373" s="20"/>
      <c r="I373" s="20"/>
    </row>
    <row r="374" spans="6:9" ht="18.75">
      <c r="F374" s="10"/>
      <c r="G374" s="20"/>
      <c r="H374" s="20"/>
      <c r="I374" s="20"/>
    </row>
    <row r="375" spans="6:9" ht="18.75">
      <c r="F375" s="10"/>
      <c r="G375" s="20"/>
      <c r="H375" s="20"/>
      <c r="I375" s="20"/>
    </row>
    <row r="376" spans="6:9" ht="18.75">
      <c r="F376" s="10"/>
      <c r="G376" s="20"/>
      <c r="H376" s="20"/>
      <c r="I376" s="20"/>
    </row>
    <row r="377" spans="6:9" ht="18.75">
      <c r="F377" s="10"/>
      <c r="G377" s="20"/>
      <c r="H377" s="20"/>
      <c r="I377" s="20"/>
    </row>
    <row r="378" spans="6:9" ht="18.75">
      <c r="F378" s="10"/>
      <c r="G378" s="20"/>
      <c r="H378" s="20"/>
      <c r="I378" s="20"/>
    </row>
    <row r="379" spans="6:9" ht="18.75">
      <c r="F379" s="10"/>
      <c r="G379" s="20"/>
      <c r="H379" s="20"/>
      <c r="I379" s="20"/>
    </row>
    <row r="380" spans="6:9" ht="18.75">
      <c r="F380" s="10"/>
      <c r="G380" s="20"/>
      <c r="H380" s="20"/>
      <c r="I380" s="20"/>
    </row>
    <row r="381" spans="6:9" ht="18.75">
      <c r="F381" s="10"/>
      <c r="G381" s="20"/>
      <c r="H381" s="20"/>
      <c r="I381" s="20"/>
    </row>
    <row r="382" spans="6:9" ht="18.75">
      <c r="F382" s="10"/>
      <c r="G382" s="20"/>
      <c r="H382" s="20"/>
      <c r="I382" s="20"/>
    </row>
    <row r="383" spans="6:9" ht="18.75">
      <c r="F383" s="10"/>
      <c r="G383" s="20"/>
      <c r="H383" s="20"/>
      <c r="I383" s="20"/>
    </row>
    <row r="384" spans="6:9" ht="18.75">
      <c r="F384" s="10"/>
      <c r="G384" s="20"/>
      <c r="H384" s="20"/>
      <c r="I384" s="20"/>
    </row>
    <row r="385" spans="6:9" ht="18.75">
      <c r="F385" s="10"/>
      <c r="G385" s="20"/>
      <c r="H385" s="20"/>
      <c r="I385" s="20"/>
    </row>
    <row r="386" spans="6:9" ht="18.75">
      <c r="F386" s="10"/>
      <c r="G386" s="20"/>
      <c r="H386" s="20"/>
      <c r="I386" s="20"/>
    </row>
    <row r="387" spans="6:9" ht="18.75">
      <c r="F387" s="10"/>
      <c r="G387" s="20"/>
      <c r="H387" s="20"/>
      <c r="I387" s="20"/>
    </row>
    <row r="388" spans="6:9" ht="18.75">
      <c r="F388" s="10"/>
      <c r="G388" s="20"/>
      <c r="H388" s="20"/>
      <c r="I388" s="20"/>
    </row>
    <row r="389" spans="6:9" ht="18.75">
      <c r="F389" s="10"/>
      <c r="G389" s="20"/>
      <c r="H389" s="20"/>
      <c r="I389" s="20"/>
    </row>
    <row r="390" spans="6:9" ht="18.75">
      <c r="F390" s="10"/>
      <c r="G390" s="20"/>
      <c r="H390" s="20"/>
      <c r="I390" s="20"/>
    </row>
    <row r="391" spans="6:9" ht="18.75">
      <c r="F391" s="10"/>
      <c r="G391" s="20"/>
      <c r="H391" s="20"/>
      <c r="I391" s="20"/>
    </row>
    <row r="392" spans="6:9" ht="18.75">
      <c r="F392" s="10"/>
      <c r="G392" s="20"/>
      <c r="H392" s="20"/>
      <c r="I392" s="20"/>
    </row>
    <row r="393" spans="6:9" ht="18.75">
      <c r="F393" s="10"/>
      <c r="G393" s="20"/>
      <c r="H393" s="20"/>
      <c r="I393" s="20"/>
    </row>
    <row r="394" spans="6:9" ht="18.75">
      <c r="F394" s="10"/>
      <c r="G394" s="20"/>
      <c r="H394" s="20"/>
      <c r="I394" s="20"/>
    </row>
    <row r="395" spans="6:9" ht="18.75">
      <c r="F395" s="10"/>
      <c r="G395" s="20"/>
      <c r="H395" s="20"/>
      <c r="I395" s="20"/>
    </row>
    <row r="396" spans="6:9" ht="18.75">
      <c r="F396" s="10"/>
      <c r="G396" s="20"/>
      <c r="H396" s="20"/>
      <c r="I396" s="20"/>
    </row>
    <row r="397" spans="6:9" ht="18.75">
      <c r="F397" s="10"/>
      <c r="G397" s="20"/>
      <c r="H397" s="20"/>
      <c r="I397" s="20"/>
    </row>
    <row r="398" spans="6:9" ht="18.75">
      <c r="F398" s="10"/>
      <c r="G398" s="20"/>
      <c r="H398" s="20"/>
      <c r="I398" s="20"/>
    </row>
    <row r="399" spans="6:9" ht="18.75">
      <c r="F399" s="10"/>
      <c r="G399" s="20"/>
      <c r="H399" s="20"/>
      <c r="I399" s="20"/>
    </row>
    <row r="400" spans="6:9" ht="18.75">
      <c r="F400" s="10"/>
      <c r="G400" s="20"/>
      <c r="H400" s="20"/>
      <c r="I400" s="20"/>
    </row>
    <row r="401" spans="6:9" ht="18.75">
      <c r="F401" s="10"/>
      <c r="G401" s="20"/>
      <c r="H401" s="20"/>
      <c r="I401" s="20"/>
    </row>
    <row r="402" spans="6:9" ht="18.75">
      <c r="F402" s="10"/>
      <c r="G402" s="20"/>
      <c r="H402" s="20"/>
      <c r="I402" s="20"/>
    </row>
    <row r="403" spans="6:9" ht="18.75">
      <c r="F403" s="10"/>
      <c r="G403" s="20"/>
      <c r="H403" s="20"/>
      <c r="I403" s="20"/>
    </row>
    <row r="404" spans="6:9" ht="18.75">
      <c r="F404" s="10"/>
      <c r="G404" s="20"/>
      <c r="H404" s="20"/>
      <c r="I404" s="20"/>
    </row>
    <row r="405" spans="6:9" ht="18.75">
      <c r="F405" s="10"/>
      <c r="G405" s="20"/>
      <c r="H405" s="20"/>
      <c r="I405" s="20"/>
    </row>
    <row r="406" spans="6:9" ht="18.75">
      <c r="F406" s="10"/>
      <c r="G406" s="20"/>
      <c r="H406" s="20"/>
      <c r="I406" s="20"/>
    </row>
    <row r="407" spans="6:9" ht="18.75">
      <c r="F407" s="10"/>
      <c r="G407" s="20"/>
      <c r="H407" s="20"/>
      <c r="I407" s="20"/>
    </row>
    <row r="408" spans="6:9" ht="18.75">
      <c r="F408" s="10"/>
      <c r="G408" s="20"/>
      <c r="H408" s="20"/>
      <c r="I408" s="20"/>
    </row>
    <row r="409" spans="6:9" ht="18.75">
      <c r="F409" s="10"/>
      <c r="G409" s="20"/>
      <c r="H409" s="20"/>
      <c r="I409" s="20"/>
    </row>
    <row r="410" spans="6:9" ht="18.75">
      <c r="F410" s="10"/>
      <c r="G410" s="20"/>
      <c r="H410" s="20"/>
      <c r="I410" s="20"/>
    </row>
    <row r="411" spans="6:9" ht="18.75">
      <c r="F411" s="10"/>
      <c r="G411" s="20"/>
      <c r="H411" s="20"/>
      <c r="I411" s="20"/>
    </row>
    <row r="412" spans="6:9" ht="18.75">
      <c r="F412" s="10"/>
      <c r="G412" s="20"/>
      <c r="H412" s="20"/>
      <c r="I412" s="20"/>
    </row>
    <row r="413" spans="6:9" ht="18.75">
      <c r="F413" s="10"/>
      <c r="G413" s="20"/>
      <c r="H413" s="20"/>
      <c r="I413" s="20"/>
    </row>
    <row r="414" spans="6:9" ht="18.75">
      <c r="F414" s="10"/>
      <c r="G414" s="20"/>
      <c r="H414" s="20"/>
      <c r="I414" s="20"/>
    </row>
    <row r="415" spans="6:9" ht="18.75">
      <c r="F415" s="10"/>
      <c r="G415" s="20"/>
      <c r="H415" s="20"/>
      <c r="I415" s="20"/>
    </row>
    <row r="416" spans="6:9" ht="18.75">
      <c r="F416" s="10"/>
      <c r="G416" s="20"/>
      <c r="H416" s="20"/>
      <c r="I416" s="20"/>
    </row>
    <row r="417" spans="6:9" ht="18.75">
      <c r="F417" s="10"/>
      <c r="G417" s="20"/>
      <c r="H417" s="20"/>
      <c r="I417" s="20"/>
    </row>
    <row r="418" spans="6:9" ht="18.75">
      <c r="F418" s="10"/>
      <c r="G418" s="20"/>
      <c r="H418" s="20"/>
      <c r="I418" s="20"/>
    </row>
    <row r="419" spans="6:9" ht="18.75">
      <c r="F419" s="10"/>
      <c r="G419" s="20"/>
      <c r="H419" s="20"/>
      <c r="I419" s="20"/>
    </row>
    <row r="420" spans="6:9" ht="18.75">
      <c r="F420" s="10"/>
      <c r="G420" s="20"/>
      <c r="H420" s="20"/>
      <c r="I420" s="20"/>
    </row>
    <row r="421" spans="6:9" ht="18.75">
      <c r="F421" s="10"/>
      <c r="G421" s="20"/>
      <c r="H421" s="20"/>
      <c r="I421" s="20"/>
    </row>
    <row r="422" spans="6:9" ht="18.75">
      <c r="F422" s="10"/>
      <c r="G422" s="20"/>
      <c r="H422" s="20"/>
      <c r="I422" s="20"/>
    </row>
    <row r="423" spans="6:9" ht="18.75">
      <c r="F423" s="10"/>
      <c r="G423" s="20"/>
      <c r="H423" s="20"/>
      <c r="I423" s="20"/>
    </row>
    <row r="424" spans="6:9" ht="18.75">
      <c r="F424" s="10"/>
      <c r="G424" s="20"/>
      <c r="H424" s="20"/>
      <c r="I424" s="20"/>
    </row>
    <row r="425" spans="6:9" ht="18.75">
      <c r="F425" s="10"/>
      <c r="G425" s="20"/>
      <c r="H425" s="20"/>
      <c r="I425" s="20"/>
    </row>
    <row r="426" spans="6:9" ht="18.75">
      <c r="F426" s="10"/>
      <c r="G426" s="20"/>
      <c r="H426" s="20"/>
      <c r="I426" s="20"/>
    </row>
    <row r="427" spans="6:9" ht="18.75">
      <c r="F427" s="10"/>
      <c r="G427" s="20"/>
      <c r="H427" s="20"/>
      <c r="I427" s="20"/>
    </row>
    <row r="428" spans="6:9" ht="18.75">
      <c r="F428" s="10"/>
      <c r="G428" s="20"/>
      <c r="H428" s="20"/>
      <c r="I428" s="20"/>
    </row>
    <row r="429" spans="6:9" ht="18.75">
      <c r="F429" s="10"/>
      <c r="G429" s="20"/>
      <c r="H429" s="20"/>
      <c r="I429" s="20"/>
    </row>
    <row r="430" spans="6:9" ht="18.75">
      <c r="F430" s="10"/>
      <c r="G430" s="20"/>
      <c r="H430" s="20"/>
      <c r="I430" s="20"/>
    </row>
    <row r="431" spans="6:9" ht="18.75">
      <c r="F431" s="10"/>
      <c r="G431" s="20"/>
      <c r="H431" s="20"/>
      <c r="I431" s="20"/>
    </row>
    <row r="432" spans="6:9" ht="18.75">
      <c r="F432" s="10"/>
      <c r="G432" s="20"/>
      <c r="H432" s="20"/>
      <c r="I432" s="20"/>
    </row>
    <row r="433" spans="6:9" ht="18.75">
      <c r="F433" s="10"/>
      <c r="G433" s="20"/>
      <c r="H433" s="20"/>
      <c r="I433" s="20"/>
    </row>
    <row r="434" spans="6:9" ht="18.75">
      <c r="F434" s="10"/>
      <c r="G434" s="20"/>
      <c r="H434" s="20"/>
      <c r="I434" s="20"/>
    </row>
    <row r="435" spans="6:9" ht="18.75">
      <c r="F435" s="10"/>
      <c r="G435" s="20"/>
      <c r="H435" s="20"/>
      <c r="I435" s="20"/>
    </row>
    <row r="436" spans="6:9" ht="18.75">
      <c r="F436" s="10"/>
      <c r="G436" s="20"/>
      <c r="H436" s="20"/>
      <c r="I436" s="20"/>
    </row>
    <row r="437" spans="6:9" ht="18.75">
      <c r="F437" s="10"/>
      <c r="G437" s="20"/>
      <c r="H437" s="20"/>
      <c r="I437" s="20"/>
    </row>
    <row r="438" spans="6:9" ht="18.75">
      <c r="F438" s="10"/>
      <c r="G438" s="20"/>
      <c r="H438" s="20"/>
      <c r="I438" s="20"/>
    </row>
    <row r="439" spans="6:9" ht="18.75">
      <c r="F439" s="10"/>
      <c r="G439" s="20"/>
      <c r="H439" s="20"/>
      <c r="I439" s="20"/>
    </row>
    <row r="440" spans="6:9" ht="18.75">
      <c r="F440" s="10"/>
      <c r="G440" s="20"/>
      <c r="H440" s="20"/>
      <c r="I440" s="20"/>
    </row>
    <row r="441" spans="6:9" ht="18.75">
      <c r="F441" s="10"/>
      <c r="G441" s="20"/>
      <c r="H441" s="20"/>
      <c r="I441" s="20"/>
    </row>
    <row r="442" spans="6:9" ht="18.75">
      <c r="F442" s="10"/>
      <c r="G442" s="20"/>
      <c r="H442" s="20"/>
      <c r="I442" s="20"/>
    </row>
    <row r="443" spans="6:9" ht="18.75">
      <c r="F443" s="10"/>
      <c r="G443" s="20"/>
      <c r="H443" s="20"/>
      <c r="I443" s="20"/>
    </row>
    <row r="444" spans="6:9" ht="18.75">
      <c r="F444" s="10"/>
      <c r="G444" s="20"/>
      <c r="H444" s="20"/>
      <c r="I444" s="20"/>
    </row>
    <row r="445" spans="6:9" ht="18.75">
      <c r="F445" s="10"/>
      <c r="G445" s="20"/>
      <c r="H445" s="20"/>
      <c r="I445" s="20"/>
    </row>
    <row r="446" spans="6:9" ht="18.75">
      <c r="F446" s="10"/>
      <c r="G446" s="20"/>
      <c r="H446" s="20"/>
      <c r="I446" s="20"/>
    </row>
    <row r="447" spans="6:9" ht="18.75">
      <c r="F447" s="10"/>
      <c r="G447" s="20"/>
      <c r="H447" s="20"/>
      <c r="I447" s="20"/>
    </row>
    <row r="448" spans="6:9" ht="18.75">
      <c r="F448" s="10"/>
      <c r="G448" s="20"/>
      <c r="H448" s="20"/>
      <c r="I448" s="20"/>
    </row>
    <row r="449" spans="6:9" ht="18.75">
      <c r="F449" s="10"/>
      <c r="G449" s="20"/>
      <c r="H449" s="20"/>
      <c r="I449" s="20"/>
    </row>
    <row r="450" spans="6:9" ht="18.75">
      <c r="F450" s="10"/>
      <c r="G450" s="20"/>
      <c r="H450" s="20"/>
      <c r="I450" s="20"/>
    </row>
    <row r="451" spans="6:9" ht="18.75">
      <c r="F451" s="10"/>
      <c r="G451" s="20"/>
      <c r="H451" s="20"/>
      <c r="I451" s="20"/>
    </row>
    <row r="452" spans="6:9" ht="18.75">
      <c r="F452" s="10"/>
      <c r="G452" s="20"/>
      <c r="H452" s="20"/>
      <c r="I452" s="20"/>
    </row>
    <row r="453" spans="6:9" ht="18.75">
      <c r="F453" s="10"/>
      <c r="G453" s="20"/>
      <c r="H453" s="20"/>
      <c r="I453" s="20"/>
    </row>
    <row r="454" spans="6:9" ht="18.75">
      <c r="F454" s="10"/>
      <c r="G454" s="20"/>
      <c r="H454" s="20"/>
      <c r="I454" s="20"/>
    </row>
    <row r="455" spans="6:9" ht="18.75">
      <c r="F455" s="10"/>
      <c r="G455" s="20"/>
      <c r="H455" s="20"/>
      <c r="I455" s="20"/>
    </row>
    <row r="456" spans="6:9" ht="18.75">
      <c r="F456" s="10"/>
      <c r="G456" s="20"/>
      <c r="H456" s="20"/>
      <c r="I456" s="20"/>
    </row>
    <row r="457" spans="6:9" ht="18.75">
      <c r="F457" s="10"/>
      <c r="G457" s="20"/>
      <c r="H457" s="20"/>
      <c r="I457" s="20"/>
    </row>
    <row r="458" spans="6:9" ht="18.75">
      <c r="F458" s="10"/>
      <c r="G458" s="20"/>
      <c r="H458" s="20"/>
      <c r="I458" s="20"/>
    </row>
    <row r="459" spans="6:9" ht="18.75">
      <c r="F459" s="10"/>
      <c r="G459" s="20"/>
      <c r="H459" s="20"/>
      <c r="I459" s="20"/>
    </row>
    <row r="460" spans="6:9" ht="18.75">
      <c r="F460" s="10"/>
      <c r="G460" s="20"/>
      <c r="H460" s="20"/>
      <c r="I460" s="20"/>
    </row>
    <row r="461" spans="6:9" ht="18.75">
      <c r="F461" s="10"/>
      <c r="G461" s="20"/>
      <c r="H461" s="20"/>
      <c r="I461" s="20"/>
    </row>
    <row r="462" spans="6:9" ht="18.75">
      <c r="F462" s="10"/>
      <c r="G462" s="20"/>
      <c r="H462" s="20"/>
      <c r="I462" s="20"/>
    </row>
    <row r="463" spans="6:9" ht="18.75">
      <c r="F463" s="10"/>
      <c r="G463" s="20"/>
      <c r="H463" s="20"/>
      <c r="I463" s="20"/>
    </row>
    <row r="464" spans="6:9" ht="18.75">
      <c r="F464" s="10"/>
      <c r="G464" s="20"/>
      <c r="H464" s="20"/>
      <c r="I464" s="20"/>
    </row>
    <row r="465" spans="6:9" ht="18.75">
      <c r="F465" s="10"/>
      <c r="G465" s="20"/>
      <c r="H465" s="20"/>
      <c r="I465" s="20"/>
    </row>
    <row r="466" spans="6:9" ht="18.75">
      <c r="F466" s="10"/>
      <c r="G466" s="20"/>
      <c r="H466" s="20"/>
      <c r="I466" s="20"/>
    </row>
    <row r="467" spans="6:9" ht="18.75">
      <c r="F467" s="10"/>
      <c r="G467" s="20"/>
      <c r="H467" s="20"/>
      <c r="I467" s="20"/>
    </row>
    <row r="468" spans="6:9" ht="18.75">
      <c r="F468" s="10"/>
      <c r="G468" s="20"/>
      <c r="H468" s="20"/>
      <c r="I468" s="20"/>
    </row>
    <row r="469" spans="6:9" ht="18.75">
      <c r="F469" s="10"/>
      <c r="G469" s="20"/>
      <c r="H469" s="20"/>
      <c r="I469" s="20"/>
    </row>
    <row r="470" spans="6:9" ht="18.75">
      <c r="F470" s="10"/>
      <c r="G470" s="20"/>
      <c r="H470" s="20"/>
      <c r="I470" s="20"/>
    </row>
    <row r="471" spans="6:9" ht="18.75">
      <c r="F471" s="10"/>
      <c r="G471" s="20"/>
      <c r="H471" s="20"/>
      <c r="I471" s="20"/>
    </row>
    <row r="472" spans="6:9" ht="18.75">
      <c r="F472" s="10"/>
      <c r="G472" s="20"/>
      <c r="H472" s="20"/>
      <c r="I472" s="20"/>
    </row>
    <row r="473" spans="6:9" ht="18.75">
      <c r="F473" s="10"/>
      <c r="G473" s="20"/>
      <c r="H473" s="20"/>
      <c r="I473" s="20"/>
    </row>
    <row r="474" spans="6:9" ht="18.75">
      <c r="F474" s="10"/>
      <c r="G474" s="20"/>
      <c r="H474" s="20"/>
      <c r="I474" s="20"/>
    </row>
    <row r="475" spans="6:9" ht="18.75">
      <c r="F475" s="10"/>
      <c r="G475" s="20"/>
      <c r="H475" s="20"/>
      <c r="I475" s="20"/>
    </row>
    <row r="476" spans="6:9" ht="18.75">
      <c r="F476" s="10"/>
      <c r="G476" s="20"/>
      <c r="H476" s="20"/>
      <c r="I476" s="20"/>
    </row>
    <row r="477" spans="6:9" ht="18.75">
      <c r="F477" s="10"/>
      <c r="G477" s="20"/>
      <c r="H477" s="20"/>
      <c r="I477" s="20"/>
    </row>
    <row r="478" spans="6:9" ht="18.75">
      <c r="F478" s="10"/>
      <c r="G478" s="20"/>
      <c r="H478" s="20"/>
      <c r="I478" s="20"/>
    </row>
    <row r="479" spans="6:9" ht="18.75">
      <c r="F479" s="10"/>
      <c r="G479" s="20"/>
      <c r="H479" s="20"/>
      <c r="I479" s="20"/>
    </row>
    <row r="480" spans="6:9" ht="18.75">
      <c r="F480" s="10"/>
      <c r="G480" s="20"/>
      <c r="H480" s="20"/>
      <c r="I480" s="20"/>
    </row>
    <row r="481" spans="6:9" ht="18.75">
      <c r="F481" s="10"/>
      <c r="G481" s="20"/>
      <c r="H481" s="20"/>
      <c r="I481" s="20"/>
    </row>
    <row r="482" spans="6:9" ht="18.75">
      <c r="F482" s="10"/>
      <c r="G482" s="20"/>
      <c r="H482" s="20"/>
      <c r="I482" s="20"/>
    </row>
    <row r="483" spans="6:9" ht="18.75">
      <c r="F483" s="10"/>
      <c r="G483" s="20"/>
      <c r="H483" s="20"/>
      <c r="I483" s="20"/>
    </row>
    <row r="484" spans="6:9" ht="18.75">
      <c r="F484" s="10"/>
      <c r="G484" s="20"/>
      <c r="H484" s="20"/>
      <c r="I484" s="20"/>
    </row>
    <row r="485" spans="6:9" ht="18.75">
      <c r="F485" s="10"/>
      <c r="G485" s="20"/>
      <c r="H485" s="20"/>
      <c r="I485" s="20"/>
    </row>
    <row r="486" spans="6:9" ht="18.75">
      <c r="F486" s="10"/>
      <c r="G486" s="20"/>
      <c r="H486" s="20"/>
      <c r="I486" s="20"/>
    </row>
    <row r="487" spans="6:9" ht="18.75">
      <c r="F487" s="10"/>
      <c r="G487" s="20"/>
      <c r="H487" s="20"/>
      <c r="I487" s="20"/>
    </row>
    <row r="488" spans="6:9" ht="18.75">
      <c r="F488" s="10"/>
      <c r="G488" s="20"/>
      <c r="H488" s="20"/>
      <c r="I488" s="20"/>
    </row>
    <row r="489" spans="6:9" ht="18.75">
      <c r="F489" s="10"/>
      <c r="G489" s="20"/>
      <c r="H489" s="20"/>
      <c r="I489" s="20"/>
    </row>
    <row r="490" spans="6:9" ht="18.75">
      <c r="F490" s="10"/>
      <c r="G490" s="20"/>
      <c r="H490" s="20"/>
      <c r="I490" s="20"/>
    </row>
    <row r="491" spans="6:9" ht="18.75">
      <c r="F491" s="10"/>
      <c r="G491" s="20"/>
      <c r="H491" s="20"/>
      <c r="I491" s="20"/>
    </row>
    <row r="492" spans="6:9" ht="18.75">
      <c r="F492" s="10"/>
      <c r="G492" s="20"/>
      <c r="H492" s="20"/>
      <c r="I492" s="20"/>
    </row>
    <row r="493" spans="6:9" ht="18.75">
      <c r="F493" s="10"/>
      <c r="G493" s="20"/>
      <c r="H493" s="20"/>
      <c r="I493" s="20"/>
    </row>
    <row r="494" spans="6:9" ht="18.75">
      <c r="F494" s="10"/>
      <c r="G494" s="20"/>
      <c r="H494" s="20"/>
      <c r="I494" s="20"/>
    </row>
    <row r="495" spans="6:9" ht="18.75">
      <c r="F495" s="10"/>
      <c r="G495" s="20"/>
      <c r="H495" s="20"/>
      <c r="I495" s="20"/>
    </row>
    <row r="496" spans="6:9" ht="18.75">
      <c r="F496" s="10"/>
      <c r="G496" s="20"/>
      <c r="H496" s="20"/>
      <c r="I496" s="20"/>
    </row>
    <row r="497" spans="6:9" ht="18.75">
      <c r="F497" s="10"/>
      <c r="G497" s="20"/>
      <c r="H497" s="20"/>
      <c r="I497" s="20"/>
    </row>
    <row r="498" spans="6:9" ht="18.75">
      <c r="F498" s="10"/>
      <c r="G498" s="20"/>
      <c r="H498" s="20"/>
      <c r="I498" s="20"/>
    </row>
    <row r="499" spans="6:9" ht="18.75">
      <c r="F499" s="10"/>
      <c r="G499" s="20"/>
      <c r="H499" s="20"/>
      <c r="I499" s="20"/>
    </row>
    <row r="500" spans="6:9" ht="18.75">
      <c r="F500" s="10"/>
      <c r="G500" s="20"/>
      <c r="H500" s="20"/>
      <c r="I500" s="20"/>
    </row>
    <row r="501" spans="6:9" ht="18.75">
      <c r="F501" s="10"/>
      <c r="G501" s="20"/>
      <c r="H501" s="20"/>
      <c r="I501" s="20"/>
    </row>
    <row r="502" spans="6:9" ht="18.75">
      <c r="F502" s="10"/>
      <c r="G502" s="20"/>
      <c r="H502" s="20"/>
      <c r="I502" s="20"/>
    </row>
    <row r="503" spans="6:9" ht="18.75">
      <c r="F503" s="10"/>
      <c r="G503" s="20"/>
      <c r="H503" s="20"/>
      <c r="I503" s="20"/>
    </row>
    <row r="504" spans="6:9" ht="18.75">
      <c r="F504" s="10"/>
      <c r="G504" s="20"/>
      <c r="H504" s="20"/>
      <c r="I504" s="20"/>
    </row>
    <row r="505" spans="6:9" ht="18.75">
      <c r="F505" s="10"/>
      <c r="G505" s="20"/>
      <c r="H505" s="20"/>
      <c r="I505" s="20"/>
    </row>
    <row r="506" spans="6:9" ht="18.75">
      <c r="F506" s="10"/>
      <c r="G506" s="20"/>
      <c r="H506" s="20"/>
      <c r="I506" s="20"/>
    </row>
    <row r="507" spans="6:9" ht="18.75">
      <c r="F507" s="10"/>
      <c r="G507" s="20"/>
      <c r="H507" s="20"/>
      <c r="I507" s="20"/>
    </row>
    <row r="508" spans="6:9" ht="18.75">
      <c r="F508" s="10"/>
      <c r="G508" s="20"/>
      <c r="H508" s="20"/>
      <c r="I508" s="20"/>
    </row>
    <row r="509" spans="6:9" ht="18.75">
      <c r="F509" s="10"/>
      <c r="G509" s="20"/>
      <c r="H509" s="20"/>
      <c r="I509" s="20"/>
    </row>
    <row r="510" spans="6:9" ht="18.75">
      <c r="F510" s="10"/>
      <c r="G510" s="20"/>
      <c r="H510" s="20"/>
      <c r="I510" s="20"/>
    </row>
    <row r="511" spans="6:9" ht="18.75">
      <c r="F511" s="10"/>
      <c r="G511" s="20"/>
      <c r="H511" s="20"/>
      <c r="I511" s="20"/>
    </row>
    <row r="512" spans="6:9" ht="18.75">
      <c r="F512" s="10"/>
      <c r="G512" s="20"/>
      <c r="H512" s="20"/>
      <c r="I512" s="20"/>
    </row>
    <row r="513" spans="6:9" ht="18.75">
      <c r="F513" s="10"/>
      <c r="G513" s="20"/>
      <c r="H513" s="20"/>
      <c r="I513" s="20"/>
    </row>
    <row r="514" spans="6:9" ht="18.75">
      <c r="F514" s="10"/>
      <c r="G514" s="20"/>
      <c r="H514" s="20"/>
      <c r="I514" s="20"/>
    </row>
    <row r="515" spans="6:9" ht="18.75">
      <c r="F515" s="10"/>
      <c r="G515" s="20"/>
      <c r="H515" s="20"/>
      <c r="I515" s="20"/>
    </row>
    <row r="516" spans="6:9" ht="18.75">
      <c r="F516" s="10"/>
      <c r="G516" s="20"/>
      <c r="H516" s="20"/>
      <c r="I516" s="20"/>
    </row>
    <row r="517" spans="6:9" ht="18.75">
      <c r="F517" s="10"/>
      <c r="G517" s="20"/>
      <c r="H517" s="20"/>
      <c r="I517" s="20"/>
    </row>
    <row r="518" spans="6:9" ht="18.75">
      <c r="F518" s="10"/>
      <c r="G518" s="20"/>
      <c r="H518" s="20"/>
      <c r="I518" s="20"/>
    </row>
    <row r="519" spans="6:9" ht="18.75">
      <c r="F519" s="10"/>
      <c r="G519" s="20"/>
      <c r="H519" s="20"/>
      <c r="I519" s="20"/>
    </row>
    <row r="520" spans="6:9" ht="18.75">
      <c r="F520" s="10"/>
      <c r="G520" s="20"/>
      <c r="H520" s="20"/>
      <c r="I520" s="20"/>
    </row>
    <row r="521" spans="6:9" ht="18.75">
      <c r="F521" s="10"/>
      <c r="G521" s="20"/>
      <c r="H521" s="20"/>
      <c r="I521" s="20"/>
    </row>
    <row r="522" spans="6:9" ht="18.75">
      <c r="F522" s="10"/>
      <c r="G522" s="20"/>
      <c r="H522" s="20"/>
      <c r="I522" s="20"/>
    </row>
    <row r="523" spans="6:9" ht="18.75">
      <c r="F523" s="10"/>
      <c r="G523" s="20"/>
      <c r="H523" s="20"/>
      <c r="I523" s="20"/>
    </row>
    <row r="524" spans="6:9" ht="18.75">
      <c r="F524" s="10"/>
      <c r="G524" s="20"/>
      <c r="H524" s="20"/>
      <c r="I524" s="20"/>
    </row>
    <row r="525" spans="6:9" ht="18.75">
      <c r="F525" s="10"/>
      <c r="G525" s="20"/>
      <c r="H525" s="20"/>
      <c r="I525" s="20"/>
    </row>
    <row r="526" spans="6:9" ht="18.75">
      <c r="F526" s="10"/>
      <c r="G526" s="20"/>
      <c r="H526" s="20"/>
      <c r="I526" s="20"/>
    </row>
    <row r="527" spans="6:9" ht="18.75">
      <c r="F527" s="10"/>
      <c r="G527" s="20"/>
      <c r="H527" s="20"/>
      <c r="I527" s="20"/>
    </row>
    <row r="528" spans="6:9" ht="18.75">
      <c r="F528" s="10"/>
      <c r="G528" s="20"/>
      <c r="H528" s="20"/>
      <c r="I528" s="20"/>
    </row>
    <row r="529" spans="6:9" ht="18.75">
      <c r="F529" s="10"/>
      <c r="G529" s="20"/>
      <c r="H529" s="20"/>
      <c r="I529" s="20"/>
    </row>
    <row r="530" spans="6:9" ht="18.75">
      <c r="F530" s="10"/>
      <c r="G530" s="20"/>
      <c r="H530" s="20"/>
      <c r="I530" s="20"/>
    </row>
    <row r="531" spans="6:9" ht="18.75">
      <c r="F531" s="10"/>
      <c r="G531" s="20"/>
      <c r="H531" s="20"/>
      <c r="I531" s="20"/>
    </row>
    <row r="532" spans="6:9" ht="18.75">
      <c r="F532" s="10"/>
      <c r="G532" s="20"/>
      <c r="H532" s="20"/>
      <c r="I532" s="20"/>
    </row>
    <row r="533" spans="6:9" ht="18.75">
      <c r="F533" s="10"/>
      <c r="G533" s="20"/>
      <c r="H533" s="20"/>
      <c r="I533" s="20"/>
    </row>
    <row r="534" spans="6:9" ht="18.75">
      <c r="F534" s="10"/>
      <c r="G534" s="20"/>
      <c r="H534" s="20"/>
      <c r="I534" s="20"/>
    </row>
    <row r="535" spans="6:9" ht="18.75">
      <c r="F535" s="10"/>
      <c r="G535" s="20"/>
      <c r="H535" s="20"/>
      <c r="I535" s="20"/>
    </row>
    <row r="536" spans="6:9" ht="18.75">
      <c r="F536" s="10"/>
      <c r="G536" s="20"/>
      <c r="H536" s="20"/>
      <c r="I536" s="20"/>
    </row>
    <row r="537" spans="6:9" ht="18.75">
      <c r="F537" s="10"/>
      <c r="G537" s="20"/>
      <c r="H537" s="20"/>
      <c r="I537" s="20"/>
    </row>
    <row r="538" spans="6:9" ht="18.75">
      <c r="F538" s="10"/>
      <c r="G538" s="20"/>
      <c r="H538" s="20"/>
      <c r="I538" s="20"/>
    </row>
    <row r="539" spans="6:9" ht="18.75">
      <c r="F539" s="10"/>
      <c r="G539" s="20"/>
      <c r="H539" s="20"/>
      <c r="I539" s="20"/>
    </row>
    <row r="540" spans="6:9" ht="18.75">
      <c r="F540" s="10"/>
      <c r="G540" s="20"/>
      <c r="H540" s="20"/>
      <c r="I540" s="20"/>
    </row>
    <row r="541" spans="6:9" ht="18.75">
      <c r="F541" s="10"/>
      <c r="G541" s="20"/>
      <c r="H541" s="20"/>
      <c r="I541" s="20"/>
    </row>
    <row r="542" spans="6:9" ht="18.75">
      <c r="F542" s="10"/>
      <c r="G542" s="20"/>
      <c r="H542" s="20"/>
      <c r="I542" s="20"/>
    </row>
    <row r="543" spans="6:9" ht="18.75">
      <c r="F543" s="10"/>
      <c r="G543" s="20"/>
      <c r="H543" s="20"/>
      <c r="I543" s="20"/>
    </row>
    <row r="544" spans="6:9" ht="18.75">
      <c r="F544" s="10"/>
      <c r="G544" s="20"/>
      <c r="H544" s="20"/>
      <c r="I544" s="20"/>
    </row>
    <row r="545" spans="6:9" ht="18.75">
      <c r="F545" s="10"/>
      <c r="G545" s="20"/>
      <c r="H545" s="20"/>
      <c r="I545" s="20"/>
    </row>
    <row r="546" spans="6:9" ht="18.75">
      <c r="F546" s="10"/>
      <c r="G546" s="20"/>
      <c r="H546" s="20"/>
      <c r="I546" s="20"/>
    </row>
    <row r="547" spans="6:9" ht="18.75">
      <c r="F547" s="10"/>
      <c r="G547" s="20"/>
      <c r="H547" s="20"/>
      <c r="I547" s="20"/>
    </row>
    <row r="548" spans="6:9" ht="18.75">
      <c r="F548" s="10"/>
      <c r="G548" s="20"/>
      <c r="H548" s="20"/>
      <c r="I548" s="20"/>
    </row>
    <row r="549" spans="6:9" ht="18.75">
      <c r="F549" s="10"/>
      <c r="G549" s="20"/>
      <c r="H549" s="20"/>
      <c r="I549" s="20"/>
    </row>
    <row r="550" spans="6:9" ht="18.75">
      <c r="F550" s="10"/>
      <c r="G550" s="20"/>
      <c r="H550" s="20"/>
      <c r="I550" s="20"/>
    </row>
    <row r="551" spans="6:9" ht="18.75">
      <c r="F551" s="10"/>
      <c r="G551" s="20"/>
      <c r="H551" s="20"/>
      <c r="I551" s="20"/>
    </row>
    <row r="552" spans="6:9" ht="18.75">
      <c r="F552" s="10"/>
      <c r="G552" s="20"/>
      <c r="H552" s="20"/>
      <c r="I552" s="20"/>
    </row>
    <row r="553" spans="6:9" ht="18.75">
      <c r="F553" s="10"/>
      <c r="G553" s="20"/>
      <c r="H553" s="20"/>
      <c r="I553" s="20"/>
    </row>
    <row r="554" spans="6:9" ht="18.75">
      <c r="F554" s="10"/>
      <c r="G554" s="20"/>
      <c r="H554" s="20"/>
      <c r="I554" s="20"/>
    </row>
    <row r="555" spans="6:9" ht="18.75">
      <c r="F555" s="10"/>
      <c r="G555" s="20"/>
      <c r="H555" s="20"/>
      <c r="I555" s="20"/>
    </row>
    <row r="556" spans="6:9" ht="18.75">
      <c r="F556" s="10"/>
      <c r="G556" s="20"/>
      <c r="H556" s="20"/>
      <c r="I556" s="20"/>
    </row>
    <row r="557" spans="6:9" ht="18.75">
      <c r="F557" s="10"/>
      <c r="G557" s="20"/>
      <c r="H557" s="20"/>
      <c r="I557" s="20"/>
    </row>
    <row r="558" spans="6:9" ht="18.75">
      <c r="F558" s="10"/>
      <c r="G558" s="20"/>
      <c r="H558" s="20"/>
      <c r="I558" s="20"/>
    </row>
    <row r="559" spans="6:9" ht="18.75">
      <c r="F559" s="10"/>
      <c r="G559" s="20"/>
      <c r="H559" s="20"/>
      <c r="I559" s="20"/>
    </row>
    <row r="560" spans="6:9" ht="18.75">
      <c r="F560" s="10"/>
      <c r="G560" s="20"/>
      <c r="H560" s="20"/>
      <c r="I560" s="20"/>
    </row>
    <row r="561" spans="6:9" ht="18.75">
      <c r="F561" s="10"/>
      <c r="G561" s="20"/>
      <c r="H561" s="20"/>
      <c r="I561" s="20"/>
    </row>
    <row r="562" spans="6:9" ht="18.75">
      <c r="F562" s="10"/>
      <c r="G562" s="20"/>
      <c r="H562" s="20"/>
      <c r="I562" s="20"/>
    </row>
    <row r="563" spans="6:9" ht="18.75">
      <c r="F563" s="10"/>
      <c r="G563" s="20"/>
      <c r="H563" s="20"/>
      <c r="I563" s="20"/>
    </row>
    <row r="564" spans="6:9" ht="18.75">
      <c r="F564" s="10"/>
      <c r="G564" s="20"/>
      <c r="H564" s="20"/>
      <c r="I564" s="20"/>
    </row>
    <row r="565" spans="6:9" ht="18.75">
      <c r="F565" s="10"/>
      <c r="G565" s="20"/>
      <c r="H565" s="20"/>
      <c r="I565" s="20"/>
    </row>
    <row r="566" spans="6:9" ht="18.75">
      <c r="F566" s="10"/>
      <c r="G566" s="20"/>
      <c r="H566" s="20"/>
      <c r="I566" s="20"/>
    </row>
    <row r="567" spans="6:9" ht="18.75">
      <c r="F567" s="10"/>
      <c r="G567" s="20"/>
      <c r="H567" s="20"/>
      <c r="I567" s="20"/>
    </row>
    <row r="568" spans="6:9" ht="18.75">
      <c r="F568" s="10"/>
      <c r="G568" s="20"/>
      <c r="H568" s="20"/>
      <c r="I568" s="20"/>
    </row>
    <row r="569" spans="6:9" ht="18.75">
      <c r="F569" s="10"/>
      <c r="G569" s="20"/>
      <c r="H569" s="20"/>
      <c r="I569" s="20"/>
    </row>
    <row r="570" spans="6:9" ht="18.75">
      <c r="F570" s="10"/>
      <c r="G570" s="20"/>
      <c r="H570" s="20"/>
      <c r="I570" s="20"/>
    </row>
    <row r="571" spans="6:9" ht="18.75">
      <c r="F571" s="10"/>
      <c r="G571" s="20"/>
      <c r="H571" s="20"/>
      <c r="I571" s="20"/>
    </row>
    <row r="572" spans="6:9" ht="18.75">
      <c r="F572" s="10"/>
      <c r="G572" s="20"/>
      <c r="H572" s="20"/>
      <c r="I572" s="20"/>
    </row>
    <row r="573" spans="6:9" ht="18.75">
      <c r="F573" s="10"/>
      <c r="G573" s="20"/>
      <c r="H573" s="20"/>
      <c r="I573" s="20"/>
    </row>
    <row r="574" spans="6:9" ht="18.75">
      <c r="F574" s="10"/>
      <c r="G574" s="20"/>
      <c r="H574" s="20"/>
      <c r="I574" s="20"/>
    </row>
    <row r="575" spans="6:9" ht="18.75">
      <c r="F575" s="10"/>
      <c r="G575" s="20"/>
      <c r="H575" s="20"/>
      <c r="I575" s="20"/>
    </row>
    <row r="576" spans="6:9" ht="18.75">
      <c r="F576" s="10"/>
      <c r="G576" s="20"/>
      <c r="H576" s="20"/>
      <c r="I576" s="20"/>
    </row>
    <row r="577" spans="6:9" ht="18.75">
      <c r="F577" s="10"/>
      <c r="G577" s="20"/>
      <c r="H577" s="20"/>
      <c r="I577" s="20"/>
    </row>
    <row r="578" spans="6:9" ht="18.75">
      <c r="F578" s="10"/>
      <c r="G578" s="20"/>
      <c r="H578" s="20"/>
      <c r="I578" s="20"/>
    </row>
    <row r="579" spans="6:9" ht="18.75">
      <c r="F579" s="10"/>
      <c r="G579" s="20"/>
      <c r="H579" s="20"/>
      <c r="I579" s="20"/>
    </row>
    <row r="580" spans="6:9" ht="18.75">
      <c r="F580" s="10"/>
      <c r="G580" s="20"/>
      <c r="H580" s="20"/>
      <c r="I580" s="20"/>
    </row>
    <row r="581" spans="6:9" ht="18.75">
      <c r="F581" s="10"/>
      <c r="G581" s="20"/>
      <c r="H581" s="20"/>
      <c r="I581" s="20"/>
    </row>
    <row r="582" spans="6:9" ht="18.75">
      <c r="F582" s="10"/>
      <c r="G582" s="20"/>
      <c r="H582" s="20"/>
      <c r="I582" s="20"/>
    </row>
    <row r="583" spans="6:9" ht="18.75">
      <c r="F583" s="10"/>
      <c r="G583" s="20"/>
      <c r="H583" s="20"/>
      <c r="I583" s="20"/>
    </row>
    <row r="584" spans="6:9" ht="18.75">
      <c r="F584" s="10"/>
      <c r="G584" s="20"/>
      <c r="H584" s="20"/>
      <c r="I584" s="20"/>
    </row>
    <row r="585" spans="6:9" ht="18.75">
      <c r="F585" s="10"/>
      <c r="G585" s="20"/>
      <c r="H585" s="20"/>
      <c r="I585" s="20"/>
    </row>
    <row r="586" spans="6:9" ht="18.75">
      <c r="F586" s="10"/>
      <c r="G586" s="20"/>
      <c r="H586" s="20"/>
      <c r="I586" s="20"/>
    </row>
    <row r="587" spans="6:9" ht="18.75">
      <c r="F587" s="10"/>
      <c r="G587" s="20"/>
      <c r="H587" s="20"/>
      <c r="I587" s="20"/>
    </row>
    <row r="588" spans="6:9" ht="18.75">
      <c r="F588" s="10"/>
      <c r="G588" s="20"/>
      <c r="H588" s="20"/>
      <c r="I588" s="20"/>
    </row>
    <row r="589" spans="6:9" ht="18.75">
      <c r="F589" s="10"/>
      <c r="G589" s="20"/>
      <c r="H589" s="20"/>
      <c r="I589" s="20"/>
    </row>
    <row r="590" spans="6:9" ht="18.75">
      <c r="F590" s="10"/>
      <c r="G590" s="20"/>
      <c r="H590" s="20"/>
      <c r="I590" s="20"/>
    </row>
    <row r="591" spans="6:9" ht="18.75">
      <c r="F591" s="10"/>
      <c r="G591" s="20"/>
      <c r="H591" s="20"/>
      <c r="I591" s="20"/>
    </row>
    <row r="592" spans="6:9" ht="18.75">
      <c r="F592" s="10"/>
      <c r="G592" s="20"/>
      <c r="H592" s="20"/>
      <c r="I592" s="20"/>
    </row>
    <row r="593" spans="6:9" ht="18.75">
      <c r="F593" s="10"/>
      <c r="G593" s="20"/>
      <c r="H593" s="20"/>
      <c r="I593" s="20"/>
    </row>
    <row r="594" spans="6:9" ht="18.75">
      <c r="F594" s="10"/>
      <c r="G594" s="20"/>
      <c r="H594" s="20"/>
      <c r="I594" s="20"/>
    </row>
    <row r="595" spans="6:9" ht="18.75">
      <c r="F595" s="10"/>
      <c r="G595" s="20"/>
      <c r="H595" s="20"/>
      <c r="I595" s="20"/>
    </row>
    <row r="596" spans="6:9" ht="18.75">
      <c r="F596" s="10"/>
      <c r="G596" s="20"/>
      <c r="H596" s="20"/>
      <c r="I596" s="20"/>
    </row>
    <row r="597" spans="6:9" ht="18.75">
      <c r="F597" s="10"/>
      <c r="G597" s="20"/>
      <c r="H597" s="20"/>
      <c r="I597" s="20"/>
    </row>
    <row r="598" spans="6:9" ht="18.75">
      <c r="F598" s="10"/>
      <c r="G598" s="20"/>
      <c r="H598" s="20"/>
      <c r="I598" s="20"/>
    </row>
    <row r="599" spans="6:9" ht="18.75">
      <c r="F599" s="10"/>
      <c r="G599" s="20"/>
      <c r="H599" s="20"/>
      <c r="I599" s="20"/>
    </row>
    <row r="600" spans="6:9" ht="18.75">
      <c r="F600" s="10"/>
      <c r="G600" s="20"/>
      <c r="H600" s="20"/>
      <c r="I600" s="20"/>
    </row>
    <row r="601" spans="6:9" ht="18.75">
      <c r="F601" s="10"/>
      <c r="G601" s="20"/>
      <c r="H601" s="20"/>
      <c r="I601" s="20"/>
    </row>
    <row r="602" spans="6:9" ht="18.75">
      <c r="F602" s="10"/>
      <c r="G602" s="20"/>
      <c r="H602" s="20"/>
      <c r="I602" s="20"/>
    </row>
    <row r="603" spans="6:9" ht="18.75">
      <c r="F603" s="10"/>
      <c r="G603" s="20"/>
      <c r="H603" s="20"/>
      <c r="I603" s="20"/>
    </row>
    <row r="604" spans="6:9" ht="18.75">
      <c r="F604" s="10"/>
      <c r="G604" s="20"/>
      <c r="H604" s="20"/>
      <c r="I604" s="20"/>
    </row>
    <row r="605" spans="6:9" ht="18.75">
      <c r="F605" s="10"/>
      <c r="G605" s="20"/>
      <c r="H605" s="20"/>
      <c r="I605" s="20"/>
    </row>
    <row r="606" spans="6:9" ht="18.75">
      <c r="F606" s="10"/>
      <c r="G606" s="20"/>
      <c r="H606" s="20"/>
      <c r="I606" s="20"/>
    </row>
    <row r="607" spans="6:9" ht="18.75">
      <c r="F607" s="10"/>
      <c r="G607" s="20"/>
      <c r="H607" s="20"/>
      <c r="I607" s="20"/>
    </row>
    <row r="608" spans="6:9" ht="18.75">
      <c r="F608" s="10"/>
      <c r="G608" s="20"/>
      <c r="H608" s="20"/>
      <c r="I608" s="20"/>
    </row>
    <row r="609" spans="6:9" ht="18.75">
      <c r="F609" s="10"/>
      <c r="G609" s="20"/>
      <c r="H609" s="20"/>
      <c r="I609" s="20"/>
    </row>
    <row r="610" spans="6:9" ht="18.75">
      <c r="F610" s="10"/>
      <c r="G610" s="20"/>
      <c r="H610" s="20"/>
      <c r="I610" s="20"/>
    </row>
  </sheetData>
  <sheetProtection/>
  <mergeCells count="66">
    <mergeCell ref="S63:U63"/>
    <mergeCell ref="E63:E64"/>
    <mergeCell ref="F63:F64"/>
    <mergeCell ref="G63:I63"/>
    <mergeCell ref="J63:J64"/>
    <mergeCell ref="O63:Q63"/>
    <mergeCell ref="J3:J4"/>
    <mergeCell ref="J110:J111"/>
    <mergeCell ref="A63:A64"/>
    <mergeCell ref="B63:B64"/>
    <mergeCell ref="C63:C64"/>
    <mergeCell ref="D63:D64"/>
    <mergeCell ref="A110:A111"/>
    <mergeCell ref="B110:B111"/>
    <mergeCell ref="C110:C111"/>
    <mergeCell ref="D110:D111"/>
    <mergeCell ref="O3:Q3"/>
    <mergeCell ref="R3:R4"/>
    <mergeCell ref="R63:R64"/>
    <mergeCell ref="N228:N229"/>
    <mergeCell ref="K3:M3"/>
    <mergeCell ref="N3:N4"/>
    <mergeCell ref="K63:M63"/>
    <mergeCell ref="N63:N64"/>
    <mergeCell ref="A3:A4"/>
    <mergeCell ref="B3:B4"/>
    <mergeCell ref="S3:U3"/>
    <mergeCell ref="A228:A229"/>
    <mergeCell ref="B228:B229"/>
    <mergeCell ref="C228:C229"/>
    <mergeCell ref="D228:D229"/>
    <mergeCell ref="F228:F229"/>
    <mergeCell ref="E228:E229"/>
    <mergeCell ref="G228:I228"/>
    <mergeCell ref="B2:D2"/>
    <mergeCell ref="G3:I3"/>
    <mergeCell ref="E3:E4"/>
    <mergeCell ref="F3:F4"/>
    <mergeCell ref="C3:C4"/>
    <mergeCell ref="D3:D4"/>
    <mergeCell ref="J228:J229"/>
    <mergeCell ref="K110:M110"/>
    <mergeCell ref="E173:E174"/>
    <mergeCell ref="F173:F174"/>
    <mergeCell ref="G173:I173"/>
    <mergeCell ref="J173:J174"/>
    <mergeCell ref="K173:M173"/>
    <mergeCell ref="E110:E111"/>
    <mergeCell ref="F110:F111"/>
    <mergeCell ref="G110:I110"/>
    <mergeCell ref="S228:U228"/>
    <mergeCell ref="R173:R174"/>
    <mergeCell ref="S173:U173"/>
    <mergeCell ref="K228:M228"/>
    <mergeCell ref="N173:N174"/>
    <mergeCell ref="O173:Q173"/>
    <mergeCell ref="O228:Q228"/>
    <mergeCell ref="R228:R229"/>
    <mergeCell ref="S110:U110"/>
    <mergeCell ref="A173:A174"/>
    <mergeCell ref="B173:B174"/>
    <mergeCell ref="C173:C174"/>
    <mergeCell ref="D173:D174"/>
    <mergeCell ref="N110:N111"/>
    <mergeCell ref="O110:Q110"/>
    <mergeCell ref="R110:R111"/>
  </mergeCells>
  <printOptions/>
  <pageMargins left="0.88" right="0.15748031496062992" top="0.5118110236220472" bottom="0.15748031496062992" header="0.1968503937007874" footer="0.15748031496062992"/>
  <pageSetup fitToHeight="5" horizontalDpi="600" verticalDpi="600" orientation="landscape" paperSize="8" scale="51" r:id="rId1"/>
  <rowBreaks count="4" manualBreakCount="4">
    <brk id="62" max="20" man="1"/>
    <brk id="109" max="20" man="1"/>
    <brk id="172" max="20" man="1"/>
    <brk id="22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610"/>
  <sheetViews>
    <sheetView tabSelected="1" view="pageBreakPreview" zoomScale="60" zoomScaleNormal="70" zoomScalePageLayoutView="0" workbookViewId="0" topLeftCell="A83">
      <selection activeCell="F270" sqref="F270"/>
    </sheetView>
  </sheetViews>
  <sheetFormatPr defaultColWidth="9.00390625" defaultRowHeight="12.75"/>
  <cols>
    <col min="1" max="1" width="4.875" style="34" customWidth="1"/>
    <col min="2" max="2" width="37.625" style="2" customWidth="1"/>
    <col min="3" max="3" width="4.875" style="269" customWidth="1"/>
    <col min="4" max="4" width="5.00390625" style="269" customWidth="1"/>
    <col min="5" max="5" width="14.875" style="18" customWidth="1"/>
    <col min="6" max="6" width="15.25390625" style="11" customWidth="1"/>
    <col min="7" max="7" width="15.25390625" style="2" customWidth="1"/>
    <col min="8" max="8" width="15.375" style="2" customWidth="1"/>
    <col min="9" max="9" width="14.25390625" style="2" customWidth="1"/>
    <col min="10" max="10" width="14.875" style="2" customWidth="1"/>
    <col min="11" max="11" width="15.00390625" style="2" customWidth="1"/>
    <col min="12" max="12" width="15.625" style="2" customWidth="1"/>
    <col min="13" max="13" width="15.25390625" style="2" customWidth="1"/>
    <col min="14" max="14" width="16.25390625" style="2" customWidth="1"/>
    <col min="15" max="15" width="12.875" style="2" customWidth="1"/>
    <col min="16" max="16" width="13.875" style="2" customWidth="1"/>
    <col min="17" max="17" width="11.375" style="2" customWidth="1"/>
    <col min="18" max="18" width="13.375" style="2" customWidth="1"/>
    <col min="19" max="19" width="12.125" style="2" customWidth="1"/>
    <col min="20" max="20" width="12.75390625" style="2" customWidth="1"/>
    <col min="21" max="21" width="13.625" style="2" customWidth="1"/>
    <col min="22" max="16384" width="9.125" style="2" customWidth="1"/>
  </cols>
  <sheetData>
    <row r="1" spans="1:9" s="10" customFormat="1" ht="32.25" customHeight="1">
      <c r="A1" s="22"/>
      <c r="B1" s="234" t="s">
        <v>292</v>
      </c>
      <c r="C1" s="235"/>
      <c r="D1" s="235"/>
      <c r="E1" s="234"/>
      <c r="F1" s="234"/>
      <c r="G1" s="234"/>
      <c r="H1" s="234"/>
      <c r="I1" s="234"/>
    </row>
    <row r="2" spans="1:8" s="1" customFormat="1" ht="22.5" customHeight="1" thickBot="1">
      <c r="A2" s="23"/>
      <c r="B2" s="543"/>
      <c r="C2" s="543"/>
      <c r="D2" s="543"/>
      <c r="E2" s="127"/>
      <c r="H2" s="24"/>
    </row>
    <row r="3" spans="1:21" s="25" customFormat="1" ht="18.75" customHeight="1">
      <c r="A3" s="546"/>
      <c r="B3" s="547"/>
      <c r="C3" s="544"/>
      <c r="D3" s="545"/>
      <c r="E3" s="541" t="s">
        <v>170</v>
      </c>
      <c r="F3" s="540" t="s">
        <v>0</v>
      </c>
      <c r="G3" s="525" t="s">
        <v>255</v>
      </c>
      <c r="H3" s="525"/>
      <c r="I3" s="526"/>
      <c r="J3" s="540" t="s">
        <v>293</v>
      </c>
      <c r="K3" s="525" t="s">
        <v>255</v>
      </c>
      <c r="L3" s="525"/>
      <c r="M3" s="539"/>
      <c r="N3" s="540" t="s">
        <v>294</v>
      </c>
      <c r="O3" s="525" t="s">
        <v>255</v>
      </c>
      <c r="P3" s="525"/>
      <c r="Q3" s="539"/>
      <c r="R3" s="540" t="s">
        <v>295</v>
      </c>
      <c r="S3" s="525" t="s">
        <v>255</v>
      </c>
      <c r="T3" s="525"/>
      <c r="U3" s="526"/>
    </row>
    <row r="4" spans="1:21" s="25" customFormat="1" ht="147" customHeight="1" thickBot="1">
      <c r="A4" s="528"/>
      <c r="B4" s="530"/>
      <c r="C4" s="532"/>
      <c r="D4" s="534"/>
      <c r="E4" s="542"/>
      <c r="F4" s="538"/>
      <c r="G4" s="173" t="s">
        <v>134</v>
      </c>
      <c r="H4" s="174" t="s">
        <v>135</v>
      </c>
      <c r="I4" s="175" t="s">
        <v>136</v>
      </c>
      <c r="J4" s="538"/>
      <c r="K4" s="173" t="s">
        <v>134</v>
      </c>
      <c r="L4" s="174" t="s">
        <v>135</v>
      </c>
      <c r="M4" s="176" t="s">
        <v>136</v>
      </c>
      <c r="N4" s="538"/>
      <c r="O4" s="173" t="s">
        <v>134</v>
      </c>
      <c r="P4" s="174" t="s">
        <v>135</v>
      </c>
      <c r="Q4" s="176" t="s">
        <v>136</v>
      </c>
      <c r="R4" s="538"/>
      <c r="S4" s="173" t="s">
        <v>134</v>
      </c>
      <c r="T4" s="174" t="s">
        <v>135</v>
      </c>
      <c r="U4" s="175" t="s">
        <v>136</v>
      </c>
    </row>
    <row r="5" spans="1:21" s="151" customFormat="1" ht="21.75" customHeight="1" thickBot="1">
      <c r="A5" s="150"/>
      <c r="B5" s="177">
        <v>1</v>
      </c>
      <c r="C5" s="263">
        <v>2</v>
      </c>
      <c r="D5" s="264">
        <v>3</v>
      </c>
      <c r="E5" s="179">
        <v>4</v>
      </c>
      <c r="F5" s="178">
        <v>5</v>
      </c>
      <c r="G5" s="178">
        <v>6</v>
      </c>
      <c r="H5" s="178">
        <v>7</v>
      </c>
      <c r="I5" s="180">
        <v>8</v>
      </c>
      <c r="J5" s="450">
        <v>9</v>
      </c>
      <c r="K5" s="451">
        <v>10</v>
      </c>
      <c r="L5" s="451">
        <v>11</v>
      </c>
      <c r="M5" s="452">
        <v>12</v>
      </c>
      <c r="N5" s="184">
        <v>13</v>
      </c>
      <c r="O5" s="185">
        <v>14</v>
      </c>
      <c r="P5" s="185">
        <v>15</v>
      </c>
      <c r="Q5" s="186">
        <v>16</v>
      </c>
      <c r="R5" s="184">
        <v>17</v>
      </c>
      <c r="S5" s="185">
        <v>18</v>
      </c>
      <c r="T5" s="185">
        <v>19</v>
      </c>
      <c r="U5" s="186">
        <v>20</v>
      </c>
    </row>
    <row r="6" spans="1:21" s="5" customFormat="1" ht="60" customHeight="1">
      <c r="A6" s="14" t="s">
        <v>256</v>
      </c>
      <c r="B6" s="460" t="s">
        <v>257</v>
      </c>
      <c r="C6" s="236" t="s">
        <v>258</v>
      </c>
      <c r="D6" s="237" t="s">
        <v>259</v>
      </c>
      <c r="E6" s="160">
        <f>SUM(E7+E9+E13+E18+E22+E24+E26+E28)</f>
        <v>235798.40000000002</v>
      </c>
      <c r="F6" s="161">
        <f>SUM(F7+F9+F13+F16+F18+F22+F24+F26+F28)</f>
        <v>238876.10000000003</v>
      </c>
      <c r="G6" s="162">
        <f>SUM(G7+G9+G13+G16+G18+G22+G24+G26+G28)</f>
        <v>225718.00000000003</v>
      </c>
      <c r="H6" s="162">
        <f>SUM(H7+H9+H13+H16+H18+H22+H24+H26+H28)</f>
        <v>13144.8</v>
      </c>
      <c r="I6" s="164">
        <f>SUM(I7+I9+I13+I16+I18+I22+I24+I26+I28)</f>
        <v>13.3</v>
      </c>
      <c r="J6" s="453">
        <f>SUM(K6:M6)</f>
        <v>139818.79999999996</v>
      </c>
      <c r="K6" s="454">
        <f>SUM(K7+K9+K13+K18+K22+K24+K26+K28)</f>
        <v>133403.19999999998</v>
      </c>
      <c r="L6" s="454">
        <f>SUM(L7+L9+L13+L18+L22+L24+L26+L28)</f>
        <v>6402.299999999999</v>
      </c>
      <c r="M6" s="455">
        <f>SUM(M7+M9+M13+M18+M22+M24+M26+M28)</f>
        <v>13.3</v>
      </c>
      <c r="N6" s="453">
        <f aca="true" t="shared" si="0" ref="N6:N12">SUM(O6:Q6)</f>
        <v>126004.6</v>
      </c>
      <c r="O6" s="454">
        <f>SUM(O7+O9+O13+O18+O22+O24+O26+O28)</f>
        <v>119715.1</v>
      </c>
      <c r="P6" s="454">
        <f>SUM(P7+P9+P13+P18+P22+P24+P26+P28)</f>
        <v>6284.2</v>
      </c>
      <c r="Q6" s="495">
        <f>SUM(Q7+Q9+Q13+Q18+Q22+Q24+Q26+Q28)</f>
        <v>5.3</v>
      </c>
      <c r="R6" s="421">
        <f>SUM(N6/J6*100)</f>
        <v>90.11992664791862</v>
      </c>
      <c r="S6" s="422">
        <f>SUM(O6/K6*100)</f>
        <v>89.7393016059585</v>
      </c>
      <c r="T6" s="422">
        <f>SUM(P6/L6*100)</f>
        <v>98.15535042094248</v>
      </c>
      <c r="U6" s="423">
        <f>SUM(Q6/M6*100)</f>
        <v>39.849624060150376</v>
      </c>
    </row>
    <row r="7" spans="1:21" s="9" customFormat="1" ht="34.5" customHeight="1" hidden="1">
      <c r="A7" s="14" t="s">
        <v>238</v>
      </c>
      <c r="B7" s="460" t="s">
        <v>94</v>
      </c>
      <c r="C7" s="236" t="s">
        <v>258</v>
      </c>
      <c r="D7" s="237" t="s">
        <v>261</v>
      </c>
      <c r="E7" s="99">
        <f>SUM(E8)</f>
        <v>2971</v>
      </c>
      <c r="F7" s="99">
        <f aca="true" t="shared" si="1" ref="F7:F21">SUM(G7:I7)</f>
        <v>3050.1</v>
      </c>
      <c r="G7" s="100">
        <f>SUM(G8)</f>
        <v>3050.1</v>
      </c>
      <c r="H7" s="100">
        <f>SUM(H8)</f>
        <v>0</v>
      </c>
      <c r="I7" s="102">
        <f>SUM(I8)</f>
        <v>0</v>
      </c>
      <c r="J7" s="456">
        <f aca="true" t="shared" si="2" ref="J7:J82">SUM(K7:M7)</f>
        <v>1343</v>
      </c>
      <c r="K7" s="100">
        <f>SUM(K8)</f>
        <v>1343</v>
      </c>
      <c r="L7" s="100">
        <f>SUM(L8)</f>
        <v>0</v>
      </c>
      <c r="M7" s="101">
        <f>SUM(M8)</f>
        <v>0</v>
      </c>
      <c r="N7" s="456">
        <f t="shared" si="0"/>
        <v>1171.8</v>
      </c>
      <c r="O7" s="100">
        <f>SUM(O8)</f>
        <v>1171.8</v>
      </c>
      <c r="P7" s="100">
        <f>SUM(P8)</f>
        <v>0</v>
      </c>
      <c r="Q7" s="102">
        <f>SUM(Q8)</f>
        <v>0</v>
      </c>
      <c r="R7" s="87">
        <f aca="true" t="shared" si="3" ref="R7:S51">SUM(N7/J7*100)</f>
        <v>87.2524199553239</v>
      </c>
      <c r="S7" s="211">
        <f t="shared" si="3"/>
        <v>87.2524199553239</v>
      </c>
      <c r="T7" s="74"/>
      <c r="U7" s="208"/>
    </row>
    <row r="8" spans="1:21" s="26" customFormat="1" ht="22.5" customHeight="1" hidden="1">
      <c r="A8" s="8"/>
      <c r="B8" s="461" t="s">
        <v>260</v>
      </c>
      <c r="C8" s="238" t="s">
        <v>258</v>
      </c>
      <c r="D8" s="239" t="s">
        <v>261</v>
      </c>
      <c r="E8" s="137">
        <v>2971</v>
      </c>
      <c r="F8" s="44">
        <f t="shared" si="1"/>
        <v>3050.1</v>
      </c>
      <c r="G8" s="59">
        <v>3050.1</v>
      </c>
      <c r="H8" s="59"/>
      <c r="I8" s="93"/>
      <c r="J8" s="88">
        <f t="shared" si="2"/>
        <v>1343</v>
      </c>
      <c r="K8" s="59">
        <v>1343</v>
      </c>
      <c r="L8" s="59"/>
      <c r="M8" s="60"/>
      <c r="N8" s="88">
        <f t="shared" si="0"/>
        <v>1171.8</v>
      </c>
      <c r="O8" s="59">
        <v>1171.8</v>
      </c>
      <c r="P8" s="59"/>
      <c r="Q8" s="93"/>
      <c r="R8" s="88">
        <f t="shared" si="3"/>
        <v>87.2524199553239</v>
      </c>
      <c r="S8" s="74">
        <f t="shared" si="3"/>
        <v>87.2524199553239</v>
      </c>
      <c r="T8" s="74"/>
      <c r="U8" s="208"/>
    </row>
    <row r="9" spans="1:21" s="26" customFormat="1" ht="36" customHeight="1" hidden="1">
      <c r="A9" s="8" t="s">
        <v>239</v>
      </c>
      <c r="B9" s="462" t="s">
        <v>95</v>
      </c>
      <c r="C9" s="240" t="s">
        <v>258</v>
      </c>
      <c r="D9" s="241" t="s">
        <v>263</v>
      </c>
      <c r="E9" s="143">
        <f>SUM(E10+E11+E12)</f>
        <v>14023.9</v>
      </c>
      <c r="F9" s="96">
        <f t="shared" si="1"/>
        <v>13436.6</v>
      </c>
      <c r="G9" s="57">
        <f>SUM(G10+G11+G12)</f>
        <v>13436.6</v>
      </c>
      <c r="H9" s="57">
        <f>SUM(H10+H11+H12)</f>
        <v>0</v>
      </c>
      <c r="I9" s="80">
        <f>SUM(I10+I11+I12)</f>
        <v>0</v>
      </c>
      <c r="J9" s="456">
        <f t="shared" si="2"/>
        <v>7246</v>
      </c>
      <c r="K9" s="97">
        <f>SUM(K10:K12)</f>
        <v>7246</v>
      </c>
      <c r="L9" s="97">
        <f>SUM(L10:L12)</f>
        <v>0</v>
      </c>
      <c r="M9" s="475">
        <f>SUM(M10:M12)</f>
        <v>0</v>
      </c>
      <c r="N9" s="456">
        <f t="shared" si="0"/>
        <v>5720.7</v>
      </c>
      <c r="O9" s="97">
        <f>SUM(O10:O12)</f>
        <v>5720.7</v>
      </c>
      <c r="P9" s="97">
        <f>SUM(P10:P12)</f>
        <v>0</v>
      </c>
      <c r="Q9" s="165">
        <f>SUM(Q10:Q12)</f>
        <v>0</v>
      </c>
      <c r="R9" s="87">
        <f t="shared" si="3"/>
        <v>78.94976538780017</v>
      </c>
      <c r="S9" s="211">
        <f t="shared" si="3"/>
        <v>78.94976538780017</v>
      </c>
      <c r="T9" s="74"/>
      <c r="U9" s="208"/>
    </row>
    <row r="10" spans="1:21" s="26" customFormat="1" ht="23.25" customHeight="1" hidden="1">
      <c r="A10" s="4"/>
      <c r="B10" s="461" t="s">
        <v>262</v>
      </c>
      <c r="C10" s="238" t="s">
        <v>258</v>
      </c>
      <c r="D10" s="239" t="s">
        <v>263</v>
      </c>
      <c r="E10" s="137">
        <v>2755</v>
      </c>
      <c r="F10" s="44">
        <f t="shared" si="1"/>
        <v>2828.5</v>
      </c>
      <c r="G10" s="61">
        <v>2828.5</v>
      </c>
      <c r="H10" s="59"/>
      <c r="I10" s="93"/>
      <c r="J10" s="88">
        <f t="shared" si="2"/>
        <v>1738</v>
      </c>
      <c r="K10" s="59">
        <v>1738</v>
      </c>
      <c r="L10" s="59"/>
      <c r="M10" s="60"/>
      <c r="N10" s="88">
        <f t="shared" si="0"/>
        <v>1496.6</v>
      </c>
      <c r="O10" s="61">
        <v>1496.6</v>
      </c>
      <c r="P10" s="61"/>
      <c r="Q10" s="219"/>
      <c r="R10" s="88">
        <f t="shared" si="3"/>
        <v>86.11047180667434</v>
      </c>
      <c r="S10" s="74">
        <f t="shared" si="3"/>
        <v>86.11047180667434</v>
      </c>
      <c r="T10" s="74"/>
      <c r="U10" s="208"/>
    </row>
    <row r="11" spans="1:21" s="26" customFormat="1" ht="36.75" customHeight="1" hidden="1">
      <c r="A11" s="4"/>
      <c r="B11" s="461" t="s">
        <v>264</v>
      </c>
      <c r="C11" s="238" t="s">
        <v>258</v>
      </c>
      <c r="D11" s="239" t="s">
        <v>263</v>
      </c>
      <c r="E11" s="137">
        <v>1378</v>
      </c>
      <c r="F11" s="44">
        <f t="shared" si="1"/>
        <v>1414.6</v>
      </c>
      <c r="G11" s="61">
        <v>1414.6</v>
      </c>
      <c r="H11" s="59"/>
      <c r="I11" s="93"/>
      <c r="J11" s="88">
        <f t="shared" si="2"/>
        <v>659</v>
      </c>
      <c r="K11" s="59">
        <v>659</v>
      </c>
      <c r="L11" s="59"/>
      <c r="M11" s="60"/>
      <c r="N11" s="88">
        <f t="shared" si="0"/>
        <v>411.2</v>
      </c>
      <c r="O11" s="61">
        <v>411.2</v>
      </c>
      <c r="P11" s="61"/>
      <c r="Q11" s="219"/>
      <c r="R11" s="88">
        <f t="shared" si="3"/>
        <v>62.39757207890744</v>
      </c>
      <c r="S11" s="74">
        <f t="shared" si="3"/>
        <v>62.39757207890744</v>
      </c>
      <c r="T11" s="74"/>
      <c r="U11" s="208"/>
    </row>
    <row r="12" spans="1:21" s="26" customFormat="1" ht="20.25" customHeight="1" hidden="1">
      <c r="A12" s="4"/>
      <c r="B12" s="461" t="s">
        <v>265</v>
      </c>
      <c r="C12" s="238" t="s">
        <v>258</v>
      </c>
      <c r="D12" s="239" t="s">
        <v>263</v>
      </c>
      <c r="E12" s="137">
        <v>9890.9</v>
      </c>
      <c r="F12" s="44">
        <f t="shared" si="1"/>
        <v>9193.5</v>
      </c>
      <c r="G12" s="61">
        <v>9193.5</v>
      </c>
      <c r="H12" s="59"/>
      <c r="I12" s="93"/>
      <c r="J12" s="88">
        <f>SUM(K12:M12)</f>
        <v>4849</v>
      </c>
      <c r="K12" s="59">
        <v>4849</v>
      </c>
      <c r="L12" s="59"/>
      <c r="M12" s="60"/>
      <c r="N12" s="88">
        <f t="shared" si="0"/>
        <v>3812.9</v>
      </c>
      <c r="O12" s="224">
        <v>3812.9</v>
      </c>
      <c r="P12" s="222"/>
      <c r="Q12" s="223"/>
      <c r="R12" s="88">
        <f t="shared" si="3"/>
        <v>78.63270777479893</v>
      </c>
      <c r="S12" s="74">
        <f t="shared" si="3"/>
        <v>78.63270777479893</v>
      </c>
      <c r="T12" s="74"/>
      <c r="U12" s="208"/>
    </row>
    <row r="13" spans="1:21" s="26" customFormat="1" ht="29.25" customHeight="1" hidden="1">
      <c r="A13" s="8" t="s">
        <v>240</v>
      </c>
      <c r="B13" s="462" t="s">
        <v>241</v>
      </c>
      <c r="C13" s="240" t="s">
        <v>258</v>
      </c>
      <c r="D13" s="241" t="s">
        <v>267</v>
      </c>
      <c r="E13" s="143">
        <f>SUM(E14)</f>
        <v>142366</v>
      </c>
      <c r="F13" s="96">
        <f t="shared" si="1"/>
        <v>142807.3</v>
      </c>
      <c r="G13" s="57">
        <f>SUM(G14+G15)</f>
        <v>142807.3</v>
      </c>
      <c r="H13" s="57">
        <f>SUM(H14+H15)</f>
        <v>0</v>
      </c>
      <c r="I13" s="80">
        <f>SUM(I14+I15)</f>
        <v>0</v>
      </c>
      <c r="J13" s="456">
        <f t="shared" si="2"/>
        <v>84208.9</v>
      </c>
      <c r="K13" s="97">
        <f>SUM(K14)</f>
        <v>84208.9</v>
      </c>
      <c r="L13" s="97">
        <f>SUM(L14)</f>
        <v>0</v>
      </c>
      <c r="M13" s="475">
        <f>SUM(M14)</f>
        <v>0</v>
      </c>
      <c r="N13" s="456">
        <f aca="true" t="shared" si="4" ref="N13:N28">SUM(O13:Q13)</f>
        <v>77844.6</v>
      </c>
      <c r="O13" s="97">
        <f>SUM(O14)</f>
        <v>77844.6</v>
      </c>
      <c r="P13" s="97">
        <f>SUM(P14)</f>
        <v>0</v>
      </c>
      <c r="Q13" s="165">
        <f>SUM(Q14)</f>
        <v>0</v>
      </c>
      <c r="R13" s="87">
        <f t="shared" si="3"/>
        <v>92.44224779091047</v>
      </c>
      <c r="S13" s="211">
        <f t="shared" si="3"/>
        <v>92.44224779091047</v>
      </c>
      <c r="T13" s="74"/>
      <c r="U13" s="208"/>
    </row>
    <row r="14" spans="1:21" s="9" customFormat="1" ht="26.25" customHeight="1" hidden="1">
      <c r="A14" s="4"/>
      <c r="B14" s="461" t="s">
        <v>266</v>
      </c>
      <c r="C14" s="238" t="s">
        <v>258</v>
      </c>
      <c r="D14" s="239" t="s">
        <v>267</v>
      </c>
      <c r="E14" s="137">
        <v>142366</v>
      </c>
      <c r="F14" s="44">
        <f t="shared" si="1"/>
        <v>142807.3</v>
      </c>
      <c r="G14" s="47">
        <v>142807.3</v>
      </c>
      <c r="H14" s="47"/>
      <c r="I14" s="77"/>
      <c r="J14" s="88">
        <f t="shared" si="2"/>
        <v>84208.9</v>
      </c>
      <c r="K14" s="47">
        <v>84208.9</v>
      </c>
      <c r="L14" s="47"/>
      <c r="M14" s="48"/>
      <c r="N14" s="88">
        <f t="shared" si="4"/>
        <v>77844.6</v>
      </c>
      <c r="O14" s="47">
        <v>77844.6</v>
      </c>
      <c r="P14" s="47"/>
      <c r="Q14" s="77"/>
      <c r="R14" s="88">
        <f t="shared" si="3"/>
        <v>92.44224779091047</v>
      </c>
      <c r="S14" s="74">
        <f t="shared" si="3"/>
        <v>92.44224779091047</v>
      </c>
      <c r="T14" s="74"/>
      <c r="U14" s="208"/>
    </row>
    <row r="15" spans="1:21" s="9" customFormat="1" ht="18" customHeight="1" hidden="1">
      <c r="A15" s="4"/>
      <c r="B15" s="461" t="s">
        <v>268</v>
      </c>
      <c r="C15" s="238" t="s">
        <v>258</v>
      </c>
      <c r="D15" s="239" t="s">
        <v>267</v>
      </c>
      <c r="E15" s="137"/>
      <c r="F15" s="44">
        <f t="shared" si="1"/>
        <v>0</v>
      </c>
      <c r="G15" s="59"/>
      <c r="H15" s="47"/>
      <c r="I15" s="77"/>
      <c r="J15" s="88" t="e">
        <f t="shared" si="2"/>
        <v>#REF!</v>
      </c>
      <c r="K15" s="74" t="e">
        <f>SUM(G15+#REF!+#REF!+#REF!+#REF!)</f>
        <v>#REF!</v>
      </c>
      <c r="L15" s="74" t="e">
        <f>SUM(H15+#REF!+#REF!+#REF!)</f>
        <v>#REF!</v>
      </c>
      <c r="M15" s="208" t="e">
        <f>SUM(I15+#REF!)</f>
        <v>#REF!</v>
      </c>
      <c r="N15" s="88" t="e">
        <f t="shared" si="4"/>
        <v>#REF!</v>
      </c>
      <c r="O15" s="74" t="e">
        <f>SUM(K15+#REF!+#REF!+#REF!+#REF!)</f>
        <v>#REF!</v>
      </c>
      <c r="P15" s="74" t="e">
        <f>SUM(L15+#REF!+#REF!+#REF!)</f>
        <v>#REF!</v>
      </c>
      <c r="Q15" s="79" t="e">
        <f>SUM(M15+#REF!)</f>
        <v>#REF!</v>
      </c>
      <c r="R15" s="88" t="e">
        <f t="shared" si="3"/>
        <v>#REF!</v>
      </c>
      <c r="S15" s="74" t="e">
        <f t="shared" si="3"/>
        <v>#REF!</v>
      </c>
      <c r="T15" s="74"/>
      <c r="U15" s="208"/>
    </row>
    <row r="16" spans="1:21" s="9" customFormat="1" ht="21" customHeight="1" hidden="1">
      <c r="A16" s="8" t="s">
        <v>242</v>
      </c>
      <c r="B16" s="463" t="s">
        <v>138</v>
      </c>
      <c r="C16" s="240" t="s">
        <v>258</v>
      </c>
      <c r="D16" s="241" t="s">
        <v>269</v>
      </c>
      <c r="E16" s="129"/>
      <c r="F16" s="44">
        <f t="shared" si="1"/>
        <v>0</v>
      </c>
      <c r="G16" s="51">
        <f>SUM(G17)</f>
        <v>0</v>
      </c>
      <c r="H16" s="51">
        <f>SUM(H17)</f>
        <v>0</v>
      </c>
      <c r="I16" s="76">
        <f>SUM(I17)</f>
        <v>0</v>
      </c>
      <c r="J16" s="87" t="e">
        <f t="shared" si="2"/>
        <v>#REF!</v>
      </c>
      <c r="K16" s="211" t="e">
        <f>SUM(G16+#REF!+#REF!+#REF!+#REF!)</f>
        <v>#REF!</v>
      </c>
      <c r="L16" s="211" t="e">
        <f>SUM(H16+#REF!+#REF!+#REF!)</f>
        <v>#REF!</v>
      </c>
      <c r="M16" s="291" t="e">
        <f>SUM(I16+#REF!)</f>
        <v>#REF!</v>
      </c>
      <c r="N16" s="87" t="e">
        <f t="shared" si="4"/>
        <v>#REF!</v>
      </c>
      <c r="O16" s="211" t="e">
        <f>SUM(K16+#REF!+#REF!+#REF!+#REF!)</f>
        <v>#REF!</v>
      </c>
      <c r="P16" s="211" t="e">
        <f>SUM(L16+#REF!+#REF!+#REF!)</f>
        <v>#REF!</v>
      </c>
      <c r="Q16" s="84" t="e">
        <f>SUM(M16+#REF!)</f>
        <v>#REF!</v>
      </c>
      <c r="R16" s="88" t="e">
        <f t="shared" si="3"/>
        <v>#REF!</v>
      </c>
      <c r="S16" s="74" t="e">
        <f t="shared" si="3"/>
        <v>#REF!</v>
      </c>
      <c r="T16" s="74"/>
      <c r="U16" s="208"/>
    </row>
    <row r="17" spans="1:21" s="9" customFormat="1" ht="53.25" customHeight="1" hidden="1">
      <c r="A17" s="4"/>
      <c r="B17" s="461" t="s">
        <v>204</v>
      </c>
      <c r="C17" s="238" t="s">
        <v>258</v>
      </c>
      <c r="D17" s="239" t="s">
        <v>269</v>
      </c>
      <c r="E17" s="137"/>
      <c r="F17" s="44">
        <f t="shared" si="1"/>
        <v>0</v>
      </c>
      <c r="G17" s="59"/>
      <c r="H17" s="47"/>
      <c r="I17" s="77"/>
      <c r="J17" s="88" t="e">
        <f t="shared" si="2"/>
        <v>#REF!</v>
      </c>
      <c r="K17" s="74" t="e">
        <f>SUM(G17+#REF!+#REF!+#REF!+#REF!)</f>
        <v>#REF!</v>
      </c>
      <c r="L17" s="74" t="e">
        <f>SUM(H17+#REF!+#REF!+#REF!)</f>
        <v>#REF!</v>
      </c>
      <c r="M17" s="208" t="e">
        <f>SUM(I17+#REF!)</f>
        <v>#REF!</v>
      </c>
      <c r="N17" s="88" t="e">
        <f t="shared" si="4"/>
        <v>#REF!</v>
      </c>
      <c r="O17" s="74" t="e">
        <f>SUM(K17+#REF!+#REF!+#REF!+#REF!)</f>
        <v>#REF!</v>
      </c>
      <c r="P17" s="74" t="e">
        <f>SUM(L17+#REF!+#REF!+#REF!)</f>
        <v>#REF!</v>
      </c>
      <c r="Q17" s="79" t="e">
        <f>SUM(M17+#REF!)</f>
        <v>#REF!</v>
      </c>
      <c r="R17" s="88" t="e">
        <f t="shared" si="3"/>
        <v>#REF!</v>
      </c>
      <c r="S17" s="74" t="e">
        <f t="shared" si="3"/>
        <v>#REF!</v>
      </c>
      <c r="T17" s="74"/>
      <c r="U17" s="208"/>
    </row>
    <row r="18" spans="1:34" s="9" customFormat="1" ht="36" customHeight="1" hidden="1">
      <c r="A18" s="8" t="s">
        <v>243</v>
      </c>
      <c r="B18" s="462" t="s">
        <v>244</v>
      </c>
      <c r="C18" s="240" t="s">
        <v>258</v>
      </c>
      <c r="D18" s="241" t="s">
        <v>271</v>
      </c>
      <c r="E18" s="143">
        <f>SUM(E19+E20+E21)</f>
        <v>33654.3</v>
      </c>
      <c r="F18" s="96">
        <f t="shared" si="1"/>
        <v>33148.2</v>
      </c>
      <c r="G18" s="100">
        <f>SUM(G19+G20+G21)</f>
        <v>33148.2</v>
      </c>
      <c r="H18" s="100">
        <f>SUM(H19+H20+H21)</f>
        <v>0</v>
      </c>
      <c r="I18" s="102">
        <f>SUM(I19+I20+I21)</f>
        <v>0</v>
      </c>
      <c r="J18" s="456">
        <f t="shared" si="2"/>
        <v>21737.399999999998</v>
      </c>
      <c r="K18" s="97">
        <f>SUM(K19:K21)</f>
        <v>21737.399999999998</v>
      </c>
      <c r="L18" s="97">
        <f>SUM(L19:L21)</f>
        <v>0</v>
      </c>
      <c r="M18" s="475">
        <f>SUM(M19:M21)</f>
        <v>0</v>
      </c>
      <c r="N18" s="456">
        <f t="shared" si="4"/>
        <v>17484.2</v>
      </c>
      <c r="O18" s="97">
        <f>SUM(O19:O21)</f>
        <v>17484.2</v>
      </c>
      <c r="P18" s="97">
        <f>SUM(P19:P21)</f>
        <v>0</v>
      </c>
      <c r="Q18" s="165">
        <f>SUM(Q19:Q21)</f>
        <v>0</v>
      </c>
      <c r="R18" s="87">
        <f t="shared" si="3"/>
        <v>80.43372252431294</v>
      </c>
      <c r="S18" s="211">
        <f t="shared" si="3"/>
        <v>80.43372252431294</v>
      </c>
      <c r="T18" s="74"/>
      <c r="U18" s="208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21" s="5" customFormat="1" ht="23.25" customHeight="1" hidden="1">
      <c r="A19" s="4"/>
      <c r="B19" s="461" t="s">
        <v>270</v>
      </c>
      <c r="C19" s="238" t="s">
        <v>258</v>
      </c>
      <c r="D19" s="239" t="s">
        <v>271</v>
      </c>
      <c r="E19" s="137">
        <v>26793</v>
      </c>
      <c r="F19" s="44">
        <f t="shared" si="1"/>
        <v>26184.4</v>
      </c>
      <c r="G19" s="47">
        <v>26184.4</v>
      </c>
      <c r="H19" s="47"/>
      <c r="I19" s="77"/>
      <c r="J19" s="88">
        <f t="shared" si="2"/>
        <v>17796.3</v>
      </c>
      <c r="K19" s="47">
        <v>17796.3</v>
      </c>
      <c r="L19" s="47"/>
      <c r="M19" s="48"/>
      <c r="N19" s="88">
        <f t="shared" si="4"/>
        <v>14980.8</v>
      </c>
      <c r="O19" s="47">
        <v>14980.8</v>
      </c>
      <c r="P19" s="47"/>
      <c r="Q19" s="77"/>
      <c r="R19" s="88">
        <f t="shared" si="3"/>
        <v>84.17929569629642</v>
      </c>
      <c r="S19" s="74">
        <f t="shared" si="3"/>
        <v>84.17929569629642</v>
      </c>
      <c r="T19" s="74"/>
      <c r="U19" s="208"/>
    </row>
    <row r="20" spans="1:21" s="5" customFormat="1" ht="21" customHeight="1" hidden="1">
      <c r="A20" s="4"/>
      <c r="B20" s="461" t="s">
        <v>272</v>
      </c>
      <c r="C20" s="238" t="s">
        <v>258</v>
      </c>
      <c r="D20" s="239" t="s">
        <v>271</v>
      </c>
      <c r="E20" s="137">
        <v>4252.3</v>
      </c>
      <c r="F20" s="44">
        <f t="shared" si="1"/>
        <v>4285.3</v>
      </c>
      <c r="G20" s="47">
        <v>4285.3</v>
      </c>
      <c r="H20" s="47"/>
      <c r="I20" s="77"/>
      <c r="J20" s="88">
        <f t="shared" si="2"/>
        <v>2513.1</v>
      </c>
      <c r="K20" s="47">
        <v>2513.1</v>
      </c>
      <c r="L20" s="47"/>
      <c r="M20" s="48"/>
      <c r="N20" s="88">
        <f t="shared" si="4"/>
        <v>1877.2</v>
      </c>
      <c r="O20" s="47">
        <v>1877.2</v>
      </c>
      <c r="P20" s="47"/>
      <c r="Q20" s="77"/>
      <c r="R20" s="88">
        <f t="shared" si="3"/>
        <v>74.696589869086</v>
      </c>
      <c r="S20" s="74">
        <f t="shared" si="3"/>
        <v>74.696589869086</v>
      </c>
      <c r="T20" s="74"/>
      <c r="U20" s="208"/>
    </row>
    <row r="21" spans="1:21" s="5" customFormat="1" ht="34.5" customHeight="1" hidden="1">
      <c r="A21" s="4"/>
      <c r="B21" s="461" t="s">
        <v>273</v>
      </c>
      <c r="C21" s="238" t="s">
        <v>258</v>
      </c>
      <c r="D21" s="239" t="s">
        <v>271</v>
      </c>
      <c r="E21" s="137">
        <v>2609</v>
      </c>
      <c r="F21" s="44">
        <f t="shared" si="1"/>
        <v>2678.5</v>
      </c>
      <c r="G21" s="47">
        <v>2678.5</v>
      </c>
      <c r="H21" s="47"/>
      <c r="I21" s="77"/>
      <c r="J21" s="88">
        <f t="shared" si="2"/>
        <v>1428</v>
      </c>
      <c r="K21" s="47">
        <v>1428</v>
      </c>
      <c r="L21" s="47"/>
      <c r="M21" s="48"/>
      <c r="N21" s="88">
        <f t="shared" si="4"/>
        <v>626.2</v>
      </c>
      <c r="O21" s="47">
        <v>626.2</v>
      </c>
      <c r="P21" s="47"/>
      <c r="Q21" s="77"/>
      <c r="R21" s="88">
        <f t="shared" si="3"/>
        <v>43.8515406162465</v>
      </c>
      <c r="S21" s="74">
        <f t="shared" si="3"/>
        <v>43.8515406162465</v>
      </c>
      <c r="T21" s="74"/>
      <c r="U21" s="208"/>
    </row>
    <row r="22" spans="1:21" s="9" customFormat="1" ht="25.5" customHeight="1" hidden="1">
      <c r="A22" s="8" t="s">
        <v>245</v>
      </c>
      <c r="B22" s="462" t="s">
        <v>180</v>
      </c>
      <c r="C22" s="240" t="s">
        <v>258</v>
      </c>
      <c r="D22" s="241" t="s">
        <v>25</v>
      </c>
      <c r="E22" s="136">
        <v>0</v>
      </c>
      <c r="F22" s="99">
        <f>SUM(F23)</f>
        <v>4356</v>
      </c>
      <c r="G22" s="100">
        <f>SUM(G23)</f>
        <v>4356</v>
      </c>
      <c r="H22" s="100">
        <f>SUM(H23)</f>
        <v>0</v>
      </c>
      <c r="I22" s="102">
        <f>SUM(I23)</f>
        <v>0</v>
      </c>
      <c r="J22" s="456">
        <f t="shared" si="2"/>
        <v>4356</v>
      </c>
      <c r="K22" s="100">
        <f>SUM(K23)</f>
        <v>4356</v>
      </c>
      <c r="L22" s="100">
        <f>SUM(L23)</f>
        <v>0</v>
      </c>
      <c r="M22" s="101">
        <f>SUM(M23)</f>
        <v>0</v>
      </c>
      <c r="N22" s="456">
        <f t="shared" si="4"/>
        <v>4356</v>
      </c>
      <c r="O22" s="100">
        <f>SUM(O23)</f>
        <v>4356</v>
      </c>
      <c r="P22" s="100">
        <f>SUM(P23)</f>
        <v>0</v>
      </c>
      <c r="Q22" s="102">
        <f>SUM(Q23)</f>
        <v>0</v>
      </c>
      <c r="R22" s="87">
        <f t="shared" si="3"/>
        <v>100</v>
      </c>
      <c r="S22" s="211">
        <f t="shared" si="3"/>
        <v>100</v>
      </c>
      <c r="T22" s="211">
        <v>0</v>
      </c>
      <c r="U22" s="291">
        <v>0</v>
      </c>
    </row>
    <row r="23" spans="1:21" s="5" customFormat="1" ht="17.25" customHeight="1" hidden="1">
      <c r="A23" s="4"/>
      <c r="B23" s="461" t="s">
        <v>156</v>
      </c>
      <c r="C23" s="238" t="s">
        <v>258</v>
      </c>
      <c r="D23" s="239" t="s">
        <v>25</v>
      </c>
      <c r="E23" s="137">
        <v>0</v>
      </c>
      <c r="F23" s="70">
        <f>SUM(G23:I23)</f>
        <v>4356</v>
      </c>
      <c r="G23" s="47">
        <v>4356</v>
      </c>
      <c r="H23" s="47"/>
      <c r="I23" s="77"/>
      <c r="J23" s="88">
        <f t="shared" si="2"/>
        <v>4356</v>
      </c>
      <c r="K23" s="74">
        <v>4356</v>
      </c>
      <c r="L23" s="74"/>
      <c r="M23" s="208"/>
      <c r="N23" s="88">
        <f t="shared" si="4"/>
        <v>4356</v>
      </c>
      <c r="O23" s="74">
        <v>4356</v>
      </c>
      <c r="P23" s="74"/>
      <c r="Q23" s="79"/>
      <c r="R23" s="88">
        <f t="shared" si="3"/>
        <v>100</v>
      </c>
      <c r="S23" s="74">
        <f t="shared" si="3"/>
        <v>100</v>
      </c>
      <c r="T23" s="74"/>
      <c r="U23" s="208"/>
    </row>
    <row r="24" spans="1:21" s="9" customFormat="1" ht="27" customHeight="1" hidden="1">
      <c r="A24" s="8" t="s">
        <v>245</v>
      </c>
      <c r="B24" s="462" t="s">
        <v>97</v>
      </c>
      <c r="C24" s="240" t="s">
        <v>258</v>
      </c>
      <c r="D24" s="241" t="s">
        <v>2</v>
      </c>
      <c r="E24" s="143">
        <f>SUM(E25)</f>
        <v>1630</v>
      </c>
      <c r="F24" s="96">
        <f>SUM(G24:I24)</f>
        <v>1630</v>
      </c>
      <c r="G24" s="100">
        <f>SUM(G25)</f>
        <v>1630</v>
      </c>
      <c r="H24" s="100">
        <f>SUM(H25)</f>
        <v>0</v>
      </c>
      <c r="I24" s="102">
        <f>SUM(I25)</f>
        <v>0</v>
      </c>
      <c r="J24" s="456">
        <f t="shared" si="2"/>
        <v>402.8</v>
      </c>
      <c r="K24" s="100">
        <f>SUM(K25)</f>
        <v>402.8</v>
      </c>
      <c r="L24" s="100">
        <f>SUM(L25)</f>
        <v>0</v>
      </c>
      <c r="M24" s="101">
        <f>SUM(M25)</f>
        <v>0</v>
      </c>
      <c r="N24" s="456">
        <f t="shared" si="4"/>
        <v>402.8</v>
      </c>
      <c r="O24" s="100">
        <f>SUM(O25)</f>
        <v>402.8</v>
      </c>
      <c r="P24" s="100">
        <f>SUM(P25)</f>
        <v>0</v>
      </c>
      <c r="Q24" s="102">
        <f>SUM(Q25)</f>
        <v>0</v>
      </c>
      <c r="R24" s="87">
        <f t="shared" si="3"/>
        <v>100</v>
      </c>
      <c r="S24" s="211">
        <f t="shared" si="3"/>
        <v>100</v>
      </c>
      <c r="T24" s="211">
        <v>0</v>
      </c>
      <c r="U24" s="291">
        <v>0</v>
      </c>
    </row>
    <row r="25" spans="1:21" s="5" customFormat="1" ht="26.25" customHeight="1" hidden="1">
      <c r="A25" s="4"/>
      <c r="B25" s="461" t="s">
        <v>1</v>
      </c>
      <c r="C25" s="238" t="s">
        <v>258</v>
      </c>
      <c r="D25" s="239" t="s">
        <v>2</v>
      </c>
      <c r="E25" s="137">
        <v>1630</v>
      </c>
      <c r="F25" s="44">
        <f>SUM(G25:I25)</f>
        <v>1630</v>
      </c>
      <c r="G25" s="47">
        <v>1630</v>
      </c>
      <c r="H25" s="47"/>
      <c r="I25" s="77"/>
      <c r="J25" s="88">
        <f t="shared" si="2"/>
        <v>402.8</v>
      </c>
      <c r="K25" s="47">
        <v>402.8</v>
      </c>
      <c r="L25" s="47"/>
      <c r="M25" s="48"/>
      <c r="N25" s="88">
        <f t="shared" si="4"/>
        <v>402.8</v>
      </c>
      <c r="O25" s="47">
        <v>402.8</v>
      </c>
      <c r="P25" s="47"/>
      <c r="Q25" s="77"/>
      <c r="R25" s="88">
        <f t="shared" si="3"/>
        <v>100</v>
      </c>
      <c r="S25" s="74">
        <f t="shared" si="3"/>
        <v>100</v>
      </c>
      <c r="T25" s="74"/>
      <c r="U25" s="208"/>
    </row>
    <row r="26" spans="1:21" s="9" customFormat="1" ht="26.25" customHeight="1" hidden="1">
      <c r="A26" s="8" t="s">
        <v>246</v>
      </c>
      <c r="B26" s="462" t="s">
        <v>98</v>
      </c>
      <c r="C26" s="240" t="s">
        <v>258</v>
      </c>
      <c r="D26" s="241" t="s">
        <v>4</v>
      </c>
      <c r="E26" s="143">
        <f>SUM(E27)</f>
        <v>3000</v>
      </c>
      <c r="F26" s="96">
        <f>SUM(G26:I26)</f>
        <v>522.1</v>
      </c>
      <c r="G26" s="100">
        <f>SUM(G27)</f>
        <v>522.1</v>
      </c>
      <c r="H26" s="100">
        <f>SUM(H27)</f>
        <v>0</v>
      </c>
      <c r="I26" s="102">
        <f>SUM(I27)</f>
        <v>0</v>
      </c>
      <c r="J26" s="456">
        <f t="shared" si="2"/>
        <v>0</v>
      </c>
      <c r="K26" s="100">
        <f>SUM(K27)</f>
        <v>0</v>
      </c>
      <c r="L26" s="100">
        <f>SUM(L27)</f>
        <v>0</v>
      </c>
      <c r="M26" s="101">
        <f>SUM(M27)</f>
        <v>0</v>
      </c>
      <c r="N26" s="456">
        <f t="shared" si="4"/>
        <v>0</v>
      </c>
      <c r="O26" s="100">
        <f aca="true" t="shared" si="5" ref="O26:U26">SUM(O27)</f>
        <v>0</v>
      </c>
      <c r="P26" s="100">
        <f t="shared" si="5"/>
        <v>0</v>
      </c>
      <c r="Q26" s="102">
        <f t="shared" si="5"/>
        <v>0</v>
      </c>
      <c r="R26" s="99">
        <f t="shared" si="5"/>
        <v>0</v>
      </c>
      <c r="S26" s="100">
        <f t="shared" si="5"/>
        <v>0</v>
      </c>
      <c r="T26" s="100">
        <f t="shared" si="5"/>
        <v>0</v>
      </c>
      <c r="U26" s="101">
        <f t="shared" si="5"/>
        <v>0</v>
      </c>
    </row>
    <row r="27" spans="1:21" s="5" customFormat="1" ht="21.75" customHeight="1" hidden="1">
      <c r="A27" s="4"/>
      <c r="B27" s="461" t="s">
        <v>3</v>
      </c>
      <c r="C27" s="238" t="s">
        <v>258</v>
      </c>
      <c r="D27" s="239" t="s">
        <v>4</v>
      </c>
      <c r="E27" s="137">
        <v>3000</v>
      </c>
      <c r="F27" s="44">
        <f>SUM(G27:I27)</f>
        <v>522.1</v>
      </c>
      <c r="G27" s="47">
        <v>522.1</v>
      </c>
      <c r="H27" s="47"/>
      <c r="I27" s="77"/>
      <c r="J27" s="88">
        <f t="shared" si="2"/>
        <v>0</v>
      </c>
      <c r="K27" s="47"/>
      <c r="L27" s="47"/>
      <c r="M27" s="48"/>
      <c r="N27" s="88">
        <f t="shared" si="4"/>
        <v>0</v>
      </c>
      <c r="O27" s="47">
        <v>0</v>
      </c>
      <c r="P27" s="47"/>
      <c r="Q27" s="77"/>
      <c r="R27" s="88">
        <v>0</v>
      </c>
      <c r="S27" s="74">
        <v>0</v>
      </c>
      <c r="T27" s="74"/>
      <c r="U27" s="208"/>
    </row>
    <row r="28" spans="1:21" s="9" customFormat="1" ht="22.5" customHeight="1" hidden="1">
      <c r="A28" s="8" t="s">
        <v>247</v>
      </c>
      <c r="B28" s="462" t="s">
        <v>139</v>
      </c>
      <c r="C28" s="240" t="s">
        <v>258</v>
      </c>
      <c r="D28" s="241" t="s">
        <v>5</v>
      </c>
      <c r="E28" s="136">
        <f>SUM(E29+E30+E31+E32+E33+E34+E35+E36+E37)</f>
        <v>38153.200000000004</v>
      </c>
      <c r="F28" s="99">
        <f>SUM(F29+F30+F33+F34+F35+F36+F38+F39+F37+F32)</f>
        <v>39925.8</v>
      </c>
      <c r="G28" s="100">
        <f>SUM(G29+G30+G33+G34+G35+G36+G38+G39+G37+G32)</f>
        <v>26767.7</v>
      </c>
      <c r="H28" s="100">
        <f>SUM(H29+H30+H33+H34+H35+H36+H38+H39+H37+H32)</f>
        <v>13144.8</v>
      </c>
      <c r="I28" s="102">
        <f>SUM(I29+I30+I33+I34+I35+I36+I38+I39+I37+I32)</f>
        <v>13.3</v>
      </c>
      <c r="J28" s="456">
        <f t="shared" si="2"/>
        <v>20524.7</v>
      </c>
      <c r="K28" s="100">
        <f>SUM(K29:K37)</f>
        <v>14109.1</v>
      </c>
      <c r="L28" s="100">
        <f>SUM(L29:L37)</f>
        <v>6402.299999999999</v>
      </c>
      <c r="M28" s="101">
        <f>SUM(M29:M37)</f>
        <v>13.3</v>
      </c>
      <c r="N28" s="456">
        <f t="shared" si="4"/>
        <v>19024.5</v>
      </c>
      <c r="O28" s="100">
        <f>SUM(O29:O37)</f>
        <v>12735</v>
      </c>
      <c r="P28" s="100">
        <f>SUM(P29:P37)</f>
        <v>6284.2</v>
      </c>
      <c r="Q28" s="102">
        <f>SUM(Q29:Q37)</f>
        <v>5.3</v>
      </c>
      <c r="R28" s="87">
        <f t="shared" si="3"/>
        <v>92.69075796479363</v>
      </c>
      <c r="S28" s="211">
        <f>SUM(O28/K28*100)</f>
        <v>90.26089545045396</v>
      </c>
      <c r="T28" s="211">
        <f aca="true" t="shared" si="6" ref="T28:U48">SUM(P28/L28*100)</f>
        <v>98.15535042094248</v>
      </c>
      <c r="U28" s="291">
        <f>SUM(Q28/M28*100)</f>
        <v>39.849624060150376</v>
      </c>
    </row>
    <row r="29" spans="1:21" s="5" customFormat="1" ht="21.75" customHeight="1" hidden="1">
      <c r="A29" s="4"/>
      <c r="B29" s="461" t="s">
        <v>42</v>
      </c>
      <c r="C29" s="238" t="s">
        <v>258</v>
      </c>
      <c r="D29" s="239" t="s">
        <v>5</v>
      </c>
      <c r="E29" s="137">
        <v>23591</v>
      </c>
      <c r="F29" s="44">
        <f>SUM(G29:I29)</f>
        <v>22628.5</v>
      </c>
      <c r="G29" s="47">
        <v>22615.2</v>
      </c>
      <c r="H29" s="47"/>
      <c r="I29" s="77">
        <v>13.3</v>
      </c>
      <c r="J29" s="88">
        <f t="shared" si="2"/>
        <v>11337</v>
      </c>
      <c r="K29" s="47">
        <v>11323.7</v>
      </c>
      <c r="L29" s="47"/>
      <c r="M29" s="48">
        <v>13.3</v>
      </c>
      <c r="N29" s="194">
        <f>SUM(O29:Q29)</f>
        <v>10957.3</v>
      </c>
      <c r="O29" s="50">
        <v>10952</v>
      </c>
      <c r="P29" s="50"/>
      <c r="Q29" s="196">
        <v>5.3</v>
      </c>
      <c r="R29" s="88">
        <f t="shared" si="3"/>
        <v>96.65078945047189</v>
      </c>
      <c r="S29" s="74">
        <f>SUM(O29/K29*100)</f>
        <v>96.71750399604369</v>
      </c>
      <c r="T29" s="74"/>
      <c r="U29" s="208">
        <f>SUM(Q29/M29*100)</f>
        <v>39.849624060150376</v>
      </c>
    </row>
    <row r="30" spans="1:21" s="5" customFormat="1" ht="37.5" customHeight="1" hidden="1">
      <c r="A30" s="4"/>
      <c r="B30" s="461" t="s">
        <v>44</v>
      </c>
      <c r="C30" s="238" t="s">
        <v>258</v>
      </c>
      <c r="D30" s="239" t="s">
        <v>5</v>
      </c>
      <c r="E30" s="137">
        <v>1881</v>
      </c>
      <c r="F30" s="44">
        <f>SUM(G30:I30)</f>
        <v>2525</v>
      </c>
      <c r="G30" s="47">
        <v>2525</v>
      </c>
      <c r="H30" s="47"/>
      <c r="I30" s="77"/>
      <c r="J30" s="88">
        <f t="shared" si="2"/>
        <v>1522</v>
      </c>
      <c r="K30" s="47">
        <v>1522</v>
      </c>
      <c r="L30" s="47"/>
      <c r="M30" s="48"/>
      <c r="N30" s="194">
        <f aca="true" t="shared" si="7" ref="N30:N37">SUM(O30:Q30)</f>
        <v>530.5</v>
      </c>
      <c r="O30" s="50">
        <v>530.5</v>
      </c>
      <c r="P30" s="50"/>
      <c r="Q30" s="196"/>
      <c r="R30" s="88">
        <f t="shared" si="3"/>
        <v>34.855453350854134</v>
      </c>
      <c r="S30" s="74">
        <f>SUM(O30/K30*100)</f>
        <v>34.855453350854134</v>
      </c>
      <c r="T30" s="74"/>
      <c r="U30" s="208"/>
    </row>
    <row r="31" spans="1:21" s="5" customFormat="1" ht="0.75" customHeight="1" hidden="1">
      <c r="A31" s="4"/>
      <c r="B31" s="461" t="s">
        <v>143</v>
      </c>
      <c r="C31" s="238" t="s">
        <v>258</v>
      </c>
      <c r="D31" s="239" t="s">
        <v>5</v>
      </c>
      <c r="E31" s="137"/>
      <c r="F31" s="44"/>
      <c r="G31" s="47"/>
      <c r="H31" s="47"/>
      <c r="I31" s="77"/>
      <c r="J31" s="88">
        <f t="shared" si="2"/>
        <v>0</v>
      </c>
      <c r="K31" s="47"/>
      <c r="L31" s="47"/>
      <c r="M31" s="48"/>
      <c r="N31" s="194">
        <f t="shared" si="7"/>
        <v>0</v>
      </c>
      <c r="O31" s="50"/>
      <c r="P31" s="50"/>
      <c r="Q31" s="196"/>
      <c r="R31" s="88"/>
      <c r="S31" s="74"/>
      <c r="T31" s="74"/>
      <c r="U31" s="208"/>
    </row>
    <row r="32" spans="1:21" s="5" customFormat="1" ht="35.25" customHeight="1" hidden="1">
      <c r="A32" s="4"/>
      <c r="B32" s="461" t="s">
        <v>43</v>
      </c>
      <c r="C32" s="238" t="s">
        <v>258</v>
      </c>
      <c r="D32" s="239" t="s">
        <v>5</v>
      </c>
      <c r="E32" s="137"/>
      <c r="F32" s="44">
        <f aca="true" t="shared" si="8" ref="F32:F39">SUM(G32:I32)</f>
        <v>10.6</v>
      </c>
      <c r="G32" s="47"/>
      <c r="H32" s="47">
        <v>10.6</v>
      </c>
      <c r="I32" s="77"/>
      <c r="J32" s="88">
        <f t="shared" si="2"/>
        <v>10.6</v>
      </c>
      <c r="K32" s="47"/>
      <c r="L32" s="47">
        <v>10.6</v>
      </c>
      <c r="M32" s="48"/>
      <c r="N32" s="194">
        <f t="shared" si="7"/>
        <v>10.6</v>
      </c>
      <c r="O32" s="50"/>
      <c r="P32" s="50">
        <v>10.6</v>
      </c>
      <c r="Q32" s="196"/>
      <c r="R32" s="88">
        <v>100</v>
      </c>
      <c r="S32" s="74"/>
      <c r="T32" s="74">
        <v>100</v>
      </c>
      <c r="U32" s="208"/>
    </row>
    <row r="33" spans="1:21" s="5" customFormat="1" ht="20.25" customHeight="1" hidden="1">
      <c r="A33" s="4"/>
      <c r="B33" s="461" t="s">
        <v>6</v>
      </c>
      <c r="C33" s="238" t="s">
        <v>258</v>
      </c>
      <c r="D33" s="239" t="s">
        <v>5</v>
      </c>
      <c r="E33" s="137"/>
      <c r="F33" s="44">
        <f t="shared" si="8"/>
        <v>1627.5</v>
      </c>
      <c r="G33" s="47">
        <v>1627.5</v>
      </c>
      <c r="H33" s="47"/>
      <c r="I33" s="77"/>
      <c r="J33" s="88">
        <f t="shared" si="2"/>
        <v>1263.4</v>
      </c>
      <c r="K33" s="47">
        <v>1263.4</v>
      </c>
      <c r="L33" s="47"/>
      <c r="M33" s="48"/>
      <c r="N33" s="194">
        <f t="shared" si="7"/>
        <v>1252.5</v>
      </c>
      <c r="O33" s="50">
        <v>1252.5</v>
      </c>
      <c r="P33" s="50"/>
      <c r="Q33" s="196"/>
      <c r="R33" s="88">
        <f t="shared" si="3"/>
        <v>99.1372486940003</v>
      </c>
      <c r="S33" s="74">
        <f>SUM(O33/K33*100)</f>
        <v>99.1372486940003</v>
      </c>
      <c r="T33" s="74"/>
      <c r="U33" s="208"/>
    </row>
    <row r="34" spans="1:21" s="5" customFormat="1" ht="53.25" customHeight="1" hidden="1">
      <c r="A34" s="4"/>
      <c r="B34" s="461" t="s">
        <v>252</v>
      </c>
      <c r="C34" s="238" t="s">
        <v>258</v>
      </c>
      <c r="D34" s="239" t="s">
        <v>5</v>
      </c>
      <c r="E34" s="137">
        <v>5876.3</v>
      </c>
      <c r="F34" s="44">
        <f t="shared" si="8"/>
        <v>6329.3</v>
      </c>
      <c r="G34" s="47"/>
      <c r="H34" s="47">
        <v>6329.3</v>
      </c>
      <c r="I34" s="77"/>
      <c r="J34" s="88">
        <f t="shared" si="2"/>
        <v>3391.7</v>
      </c>
      <c r="K34" s="47"/>
      <c r="L34" s="47">
        <v>3391.7</v>
      </c>
      <c r="M34" s="48"/>
      <c r="N34" s="194">
        <f t="shared" si="7"/>
        <v>3273.6</v>
      </c>
      <c r="O34" s="50"/>
      <c r="P34" s="50">
        <v>3273.6</v>
      </c>
      <c r="Q34" s="196"/>
      <c r="R34" s="88">
        <f t="shared" si="3"/>
        <v>96.51797033935784</v>
      </c>
      <c r="S34" s="74"/>
      <c r="T34" s="74">
        <f t="shared" si="6"/>
        <v>96.51797033935784</v>
      </c>
      <c r="U34" s="208"/>
    </row>
    <row r="35" spans="1:21" s="5" customFormat="1" ht="36" customHeight="1" hidden="1">
      <c r="A35" s="4"/>
      <c r="B35" s="461" t="s">
        <v>193</v>
      </c>
      <c r="C35" s="238" t="s">
        <v>258</v>
      </c>
      <c r="D35" s="239" t="s">
        <v>5</v>
      </c>
      <c r="E35" s="137">
        <v>4391</v>
      </c>
      <c r="F35" s="225">
        <f t="shared" si="8"/>
        <v>4391</v>
      </c>
      <c r="G35" s="47"/>
      <c r="H35" s="47">
        <v>4391</v>
      </c>
      <c r="I35" s="77"/>
      <c r="J35" s="88">
        <f t="shared" si="2"/>
        <v>1850</v>
      </c>
      <c r="K35" s="47"/>
      <c r="L35" s="47">
        <v>1850</v>
      </c>
      <c r="M35" s="48"/>
      <c r="N35" s="199">
        <f t="shared" si="7"/>
        <v>1850</v>
      </c>
      <c r="O35" s="50"/>
      <c r="P35" s="200">
        <v>1850</v>
      </c>
      <c r="Q35" s="196"/>
      <c r="R35" s="88">
        <f t="shared" si="3"/>
        <v>100</v>
      </c>
      <c r="S35" s="74"/>
      <c r="T35" s="74">
        <f t="shared" si="6"/>
        <v>100</v>
      </c>
      <c r="U35" s="208"/>
    </row>
    <row r="36" spans="1:21" s="5" customFormat="1" ht="38.25" customHeight="1" hidden="1">
      <c r="A36" s="4"/>
      <c r="B36" s="461" t="s">
        <v>194</v>
      </c>
      <c r="C36" s="238" t="s">
        <v>258</v>
      </c>
      <c r="D36" s="239" t="s">
        <v>5</v>
      </c>
      <c r="E36" s="137">
        <v>2395.9</v>
      </c>
      <c r="F36" s="225">
        <f t="shared" si="8"/>
        <v>2395.9</v>
      </c>
      <c r="G36" s="59"/>
      <c r="H36" s="61">
        <v>2395.9</v>
      </c>
      <c r="I36" s="93"/>
      <c r="J36" s="88">
        <f t="shared" si="2"/>
        <v>1150</v>
      </c>
      <c r="K36" s="47"/>
      <c r="L36" s="47">
        <v>1150</v>
      </c>
      <c r="M36" s="48"/>
      <c r="N36" s="194">
        <f t="shared" si="7"/>
        <v>1150</v>
      </c>
      <c r="O36" s="50"/>
      <c r="P36" s="50">
        <v>1150</v>
      </c>
      <c r="Q36" s="196"/>
      <c r="R36" s="88">
        <f t="shared" si="3"/>
        <v>100</v>
      </c>
      <c r="S36" s="74"/>
      <c r="T36" s="74">
        <f t="shared" si="6"/>
        <v>100</v>
      </c>
      <c r="U36" s="208"/>
    </row>
    <row r="37" spans="1:21" s="5" customFormat="1" ht="37.5" customHeight="1" hidden="1">
      <c r="A37" s="4"/>
      <c r="B37" s="461" t="s">
        <v>126</v>
      </c>
      <c r="C37" s="238" t="s">
        <v>258</v>
      </c>
      <c r="D37" s="239" t="s">
        <v>5</v>
      </c>
      <c r="E37" s="137">
        <v>18</v>
      </c>
      <c r="F37" s="44">
        <f t="shared" si="8"/>
        <v>18</v>
      </c>
      <c r="G37" s="59"/>
      <c r="H37" s="61">
        <v>18</v>
      </c>
      <c r="I37" s="93"/>
      <c r="J37" s="88">
        <f t="shared" si="2"/>
        <v>0</v>
      </c>
      <c r="K37" s="47"/>
      <c r="L37" s="47"/>
      <c r="M37" s="48"/>
      <c r="N37" s="194">
        <f t="shared" si="7"/>
        <v>0</v>
      </c>
      <c r="O37" s="50"/>
      <c r="P37" s="50"/>
      <c r="Q37" s="196"/>
      <c r="R37" s="88"/>
      <c r="S37" s="74"/>
      <c r="T37" s="74"/>
      <c r="U37" s="208"/>
    </row>
    <row r="38" spans="1:21" s="5" customFormat="1" ht="31.5" customHeight="1" hidden="1">
      <c r="A38" s="8"/>
      <c r="B38" s="461" t="s">
        <v>8</v>
      </c>
      <c r="C38" s="238" t="s">
        <v>258</v>
      </c>
      <c r="D38" s="239" t="s">
        <v>5</v>
      </c>
      <c r="E38" s="137"/>
      <c r="F38" s="44">
        <f t="shared" si="8"/>
        <v>0</v>
      </c>
      <c r="G38" s="59">
        <v>0</v>
      </c>
      <c r="H38" s="59">
        <v>0</v>
      </c>
      <c r="I38" s="93">
        <v>0</v>
      </c>
      <c r="J38" s="88" t="e">
        <f t="shared" si="2"/>
        <v>#REF!</v>
      </c>
      <c r="K38" s="74" t="e">
        <f>SUM(G38+#REF!+#REF!+#REF!+#REF!)</f>
        <v>#REF!</v>
      </c>
      <c r="L38" s="74" t="e">
        <f>SUM(H38+#REF!+#REF!+#REF!+#REF!)</f>
        <v>#REF!</v>
      </c>
      <c r="M38" s="208" t="e">
        <f>SUM(I38+#REF!)</f>
        <v>#REF!</v>
      </c>
      <c r="N38" s="172"/>
      <c r="O38" s="170"/>
      <c r="P38" s="170"/>
      <c r="Q38" s="192"/>
      <c r="R38" s="88" t="e">
        <f t="shared" si="3"/>
        <v>#REF!</v>
      </c>
      <c r="S38" s="74" t="e">
        <f t="shared" si="3"/>
        <v>#REF!</v>
      </c>
      <c r="T38" s="74" t="e">
        <f t="shared" si="6"/>
        <v>#REF!</v>
      </c>
      <c r="U38" s="208"/>
    </row>
    <row r="39" spans="1:21" s="5" customFormat="1" ht="19.5" customHeight="1" hidden="1">
      <c r="A39" s="8"/>
      <c r="B39" s="461" t="s">
        <v>131</v>
      </c>
      <c r="C39" s="238" t="s">
        <v>258</v>
      </c>
      <c r="D39" s="239" t="s">
        <v>5</v>
      </c>
      <c r="E39" s="137"/>
      <c r="F39" s="44">
        <f t="shared" si="8"/>
        <v>0</v>
      </c>
      <c r="G39" s="51">
        <v>0</v>
      </c>
      <c r="H39" s="51"/>
      <c r="I39" s="76"/>
      <c r="J39" s="88" t="e">
        <f t="shared" si="2"/>
        <v>#REF!</v>
      </c>
      <c r="K39" s="74" t="e">
        <f>SUM(G39+#REF!+#REF!+#REF!+#REF!)</f>
        <v>#REF!</v>
      </c>
      <c r="L39" s="74" t="e">
        <f>SUM(H39+#REF!+#REF!+#REF!+#REF!)</f>
        <v>#REF!</v>
      </c>
      <c r="M39" s="208" t="e">
        <f>SUM(I39+#REF!)</f>
        <v>#REF!</v>
      </c>
      <c r="N39" s="172"/>
      <c r="O39" s="170"/>
      <c r="P39" s="170"/>
      <c r="Q39" s="192"/>
      <c r="R39" s="88" t="e">
        <f t="shared" si="3"/>
        <v>#REF!</v>
      </c>
      <c r="S39" s="74" t="e">
        <f t="shared" si="3"/>
        <v>#REF!</v>
      </c>
      <c r="T39" s="74" t="e">
        <f t="shared" si="6"/>
        <v>#REF!</v>
      </c>
      <c r="U39" s="208"/>
    </row>
    <row r="40" spans="1:21" s="5" customFormat="1" ht="45" customHeight="1">
      <c r="A40" s="8" t="s">
        <v>9</v>
      </c>
      <c r="B40" s="462" t="s">
        <v>10</v>
      </c>
      <c r="C40" s="240" t="s">
        <v>263</v>
      </c>
      <c r="D40" s="241" t="s">
        <v>259</v>
      </c>
      <c r="E40" s="136">
        <f>SUM(E41+E49)</f>
        <v>117596</v>
      </c>
      <c r="F40" s="99">
        <f>SUM(F41+F49)</f>
        <v>126323.09999999999</v>
      </c>
      <c r="G40" s="100">
        <f>SUM(G41+G49)</f>
        <v>112113.09999999999</v>
      </c>
      <c r="H40" s="100">
        <f>SUM(H41+H49)</f>
        <v>14210</v>
      </c>
      <c r="I40" s="102">
        <f>SUM(I41+I49)</f>
        <v>0</v>
      </c>
      <c r="J40" s="456">
        <f t="shared" si="2"/>
        <v>74710.2</v>
      </c>
      <c r="K40" s="97">
        <f>SUM(K41+K49)</f>
        <v>67604.2</v>
      </c>
      <c r="L40" s="97">
        <f>SUM(L41+L49)</f>
        <v>7106</v>
      </c>
      <c r="M40" s="475">
        <f>SUM(M41+M49)</f>
        <v>0</v>
      </c>
      <c r="N40" s="456">
        <f>SUM(O40:Q40)</f>
        <v>57424.9</v>
      </c>
      <c r="O40" s="97">
        <f>SUM(O41+O49)</f>
        <v>50318.9</v>
      </c>
      <c r="P40" s="97">
        <f>SUM(P41+P49)</f>
        <v>7106</v>
      </c>
      <c r="Q40" s="165">
        <f>SUM(Q41+Q49)</f>
        <v>0</v>
      </c>
      <c r="R40" s="88">
        <f t="shared" si="3"/>
        <v>76.8635340288207</v>
      </c>
      <c r="S40" s="74">
        <f t="shared" si="3"/>
        <v>74.4316181539017</v>
      </c>
      <c r="T40" s="74">
        <f t="shared" si="6"/>
        <v>100</v>
      </c>
      <c r="U40" s="208"/>
    </row>
    <row r="41" spans="1:21" s="5" customFormat="1" ht="21.75" customHeight="1" hidden="1">
      <c r="A41" s="8" t="s">
        <v>202</v>
      </c>
      <c r="B41" s="95" t="s">
        <v>203</v>
      </c>
      <c r="C41" s="240" t="s">
        <v>263</v>
      </c>
      <c r="D41" s="241" t="s">
        <v>261</v>
      </c>
      <c r="E41" s="136">
        <f>SUM(E42)</f>
        <v>112581</v>
      </c>
      <c r="F41" s="99">
        <f>SUM(F42+F47)</f>
        <v>119619.4</v>
      </c>
      <c r="G41" s="100">
        <f>SUM(G42+G47)</f>
        <v>105409.4</v>
      </c>
      <c r="H41" s="100">
        <f>SUM(H42+H47)</f>
        <v>14210</v>
      </c>
      <c r="I41" s="102">
        <f>SUM(I42+I47)</f>
        <v>0</v>
      </c>
      <c r="J41" s="456">
        <f t="shared" si="2"/>
        <v>70552.6</v>
      </c>
      <c r="K41" s="97">
        <f>SUM(K42)</f>
        <v>63446.6</v>
      </c>
      <c r="L41" s="97">
        <f>SUM(L42)</f>
        <v>7106</v>
      </c>
      <c r="M41" s="475">
        <f>SUM(M42)</f>
        <v>0</v>
      </c>
      <c r="N41" s="456">
        <f>SUM(O41:Q41)</f>
        <v>54213.6</v>
      </c>
      <c r="O41" s="97">
        <f>SUM(O42)</f>
        <v>47107.6</v>
      </c>
      <c r="P41" s="97">
        <f>SUM(P42)</f>
        <v>7106</v>
      </c>
      <c r="Q41" s="165">
        <f>SUM(Q42)</f>
        <v>0</v>
      </c>
      <c r="R41" s="88">
        <f t="shared" si="3"/>
        <v>76.84139209610984</v>
      </c>
      <c r="S41" s="74">
        <f t="shared" si="3"/>
        <v>74.2476350190554</v>
      </c>
      <c r="T41" s="74">
        <f t="shared" si="6"/>
        <v>100</v>
      </c>
      <c r="U41" s="208"/>
    </row>
    <row r="42" spans="1:21" s="7" customFormat="1" ht="24" customHeight="1" hidden="1">
      <c r="A42" s="6"/>
      <c r="B42" s="63" t="s">
        <v>132</v>
      </c>
      <c r="C42" s="238" t="s">
        <v>263</v>
      </c>
      <c r="D42" s="239" t="s">
        <v>261</v>
      </c>
      <c r="E42" s="137">
        <v>112581</v>
      </c>
      <c r="F42" s="44">
        <f aca="true" t="shared" si="9" ref="F42:F48">SUM(G42:I42)</f>
        <v>119619.4</v>
      </c>
      <c r="G42" s="47">
        <v>105409.4</v>
      </c>
      <c r="H42" s="47">
        <v>14210</v>
      </c>
      <c r="I42" s="77"/>
      <c r="J42" s="88">
        <f t="shared" si="2"/>
        <v>70552.6</v>
      </c>
      <c r="K42" s="74">
        <v>63446.6</v>
      </c>
      <c r="L42" s="74">
        <v>7106</v>
      </c>
      <c r="M42" s="208">
        <v>0</v>
      </c>
      <c r="N42" s="87">
        <f>SUM(O42:Q42)</f>
        <v>54213.6</v>
      </c>
      <c r="O42" s="74">
        <v>47107.6</v>
      </c>
      <c r="P42" s="74">
        <v>7106</v>
      </c>
      <c r="Q42" s="212"/>
      <c r="R42" s="88">
        <f t="shared" si="3"/>
        <v>76.84139209610984</v>
      </c>
      <c r="S42" s="74">
        <f t="shared" si="3"/>
        <v>74.2476350190554</v>
      </c>
      <c r="T42" s="74">
        <f t="shared" si="6"/>
        <v>100</v>
      </c>
      <c r="U42" s="208"/>
    </row>
    <row r="43" spans="1:21" s="5" customFormat="1" ht="0.75" customHeight="1" hidden="1">
      <c r="A43" s="4"/>
      <c r="B43" s="63" t="s">
        <v>205</v>
      </c>
      <c r="C43" s="238" t="s">
        <v>263</v>
      </c>
      <c r="D43" s="239" t="s">
        <v>261</v>
      </c>
      <c r="E43" s="137"/>
      <c r="F43" s="41">
        <f t="shared" si="9"/>
        <v>0</v>
      </c>
      <c r="G43" s="21"/>
      <c r="H43" s="21"/>
      <c r="I43" s="466"/>
      <c r="J43" s="476">
        <f t="shared" si="2"/>
        <v>0</v>
      </c>
      <c r="K43" s="469"/>
      <c r="L43" s="469"/>
      <c r="M43" s="477"/>
      <c r="N43" s="172"/>
      <c r="O43" s="170"/>
      <c r="P43" s="170"/>
      <c r="Q43" s="192"/>
      <c r="R43" s="88" t="e">
        <f t="shared" si="3"/>
        <v>#DIV/0!</v>
      </c>
      <c r="S43" s="74" t="e">
        <f t="shared" si="3"/>
        <v>#DIV/0!</v>
      </c>
      <c r="T43" s="74" t="e">
        <f t="shared" si="6"/>
        <v>#DIV/0!</v>
      </c>
      <c r="U43" s="208" t="e">
        <f t="shared" si="6"/>
        <v>#DIV/0!</v>
      </c>
    </row>
    <row r="44" spans="1:21" s="5" customFormat="1" ht="27" customHeight="1" hidden="1">
      <c r="A44" s="4"/>
      <c r="B44" s="63" t="s">
        <v>206</v>
      </c>
      <c r="C44" s="238" t="s">
        <v>263</v>
      </c>
      <c r="D44" s="239" t="s">
        <v>261</v>
      </c>
      <c r="E44" s="137"/>
      <c r="F44" s="41">
        <f t="shared" si="9"/>
        <v>0</v>
      </c>
      <c r="G44" s="21"/>
      <c r="H44" s="21"/>
      <c r="I44" s="466"/>
      <c r="J44" s="476">
        <f t="shared" si="2"/>
        <v>0</v>
      </c>
      <c r="K44" s="469"/>
      <c r="L44" s="469"/>
      <c r="M44" s="477"/>
      <c r="N44" s="172"/>
      <c r="O44" s="170"/>
      <c r="P44" s="170"/>
      <c r="Q44" s="192"/>
      <c r="R44" s="88" t="e">
        <f t="shared" si="3"/>
        <v>#DIV/0!</v>
      </c>
      <c r="S44" s="74" t="e">
        <f t="shared" si="3"/>
        <v>#DIV/0!</v>
      </c>
      <c r="T44" s="74" t="e">
        <f t="shared" si="6"/>
        <v>#DIV/0!</v>
      </c>
      <c r="U44" s="208" t="e">
        <f t="shared" si="6"/>
        <v>#DIV/0!</v>
      </c>
    </row>
    <row r="45" spans="1:21" s="5" customFormat="1" ht="32.25" customHeight="1" hidden="1">
      <c r="A45" s="4"/>
      <c r="B45" s="63" t="s">
        <v>207</v>
      </c>
      <c r="C45" s="238" t="s">
        <v>263</v>
      </c>
      <c r="D45" s="239" t="s">
        <v>261</v>
      </c>
      <c r="E45" s="137"/>
      <c r="F45" s="41">
        <f t="shared" si="9"/>
        <v>0</v>
      </c>
      <c r="G45" s="21"/>
      <c r="H45" s="21"/>
      <c r="I45" s="466"/>
      <c r="J45" s="476">
        <f t="shared" si="2"/>
        <v>0</v>
      </c>
      <c r="K45" s="469"/>
      <c r="L45" s="469"/>
      <c r="M45" s="477"/>
      <c r="N45" s="172"/>
      <c r="O45" s="170"/>
      <c r="P45" s="170"/>
      <c r="Q45" s="192"/>
      <c r="R45" s="88" t="e">
        <f t="shared" si="3"/>
        <v>#DIV/0!</v>
      </c>
      <c r="S45" s="74" t="e">
        <f t="shared" si="3"/>
        <v>#DIV/0!</v>
      </c>
      <c r="T45" s="74" t="e">
        <f t="shared" si="6"/>
        <v>#DIV/0!</v>
      </c>
      <c r="U45" s="208" t="e">
        <f t="shared" si="6"/>
        <v>#DIV/0!</v>
      </c>
    </row>
    <row r="46" spans="1:21" s="5" customFormat="1" ht="30" customHeight="1" hidden="1">
      <c r="A46" s="4"/>
      <c r="B46" s="63" t="s">
        <v>208</v>
      </c>
      <c r="C46" s="238" t="s">
        <v>263</v>
      </c>
      <c r="D46" s="239" t="s">
        <v>261</v>
      </c>
      <c r="E46" s="137"/>
      <c r="F46" s="41">
        <f t="shared" si="9"/>
        <v>0</v>
      </c>
      <c r="G46" s="21"/>
      <c r="H46" s="21"/>
      <c r="I46" s="466"/>
      <c r="J46" s="476">
        <f t="shared" si="2"/>
        <v>0</v>
      </c>
      <c r="K46" s="469"/>
      <c r="L46" s="469"/>
      <c r="M46" s="477"/>
      <c r="N46" s="172"/>
      <c r="O46" s="170"/>
      <c r="P46" s="170"/>
      <c r="Q46" s="192"/>
      <c r="R46" s="88" t="e">
        <f t="shared" si="3"/>
        <v>#DIV/0!</v>
      </c>
      <c r="S46" s="74" t="e">
        <f t="shared" si="3"/>
        <v>#DIV/0!</v>
      </c>
      <c r="T46" s="74" t="e">
        <f t="shared" si="6"/>
        <v>#DIV/0!</v>
      </c>
      <c r="U46" s="208" t="e">
        <f t="shared" si="6"/>
        <v>#DIV/0!</v>
      </c>
    </row>
    <row r="47" spans="1:21" s="5" customFormat="1" ht="37.5" customHeight="1" hidden="1">
      <c r="A47" s="4"/>
      <c r="B47" s="63" t="s">
        <v>209</v>
      </c>
      <c r="C47" s="238" t="s">
        <v>263</v>
      </c>
      <c r="D47" s="239" t="s">
        <v>261</v>
      </c>
      <c r="E47" s="137"/>
      <c r="F47" s="41">
        <f t="shared" si="9"/>
        <v>0</v>
      </c>
      <c r="G47" s="21"/>
      <c r="H47" s="21"/>
      <c r="I47" s="466"/>
      <c r="J47" s="476">
        <f t="shared" si="2"/>
        <v>0</v>
      </c>
      <c r="K47" s="469"/>
      <c r="L47" s="469"/>
      <c r="M47" s="477"/>
      <c r="N47" s="172"/>
      <c r="O47" s="170"/>
      <c r="P47" s="170"/>
      <c r="Q47" s="192"/>
      <c r="R47" s="88" t="e">
        <f t="shared" si="3"/>
        <v>#DIV/0!</v>
      </c>
      <c r="S47" s="74" t="e">
        <f t="shared" si="3"/>
        <v>#DIV/0!</v>
      </c>
      <c r="T47" s="74" t="e">
        <f t="shared" si="6"/>
        <v>#DIV/0!</v>
      </c>
      <c r="U47" s="208" t="e">
        <f t="shared" si="6"/>
        <v>#DIV/0!</v>
      </c>
    </row>
    <row r="48" spans="1:21" s="5" customFormat="1" ht="28.5" customHeight="1" hidden="1">
      <c r="A48" s="40"/>
      <c r="B48" s="65" t="s">
        <v>137</v>
      </c>
      <c r="C48" s="242" t="s">
        <v>263</v>
      </c>
      <c r="D48" s="243" t="s">
        <v>261</v>
      </c>
      <c r="E48" s="134"/>
      <c r="F48" s="86">
        <f t="shared" si="9"/>
        <v>0</v>
      </c>
      <c r="G48" s="21"/>
      <c r="H48" s="21"/>
      <c r="I48" s="466"/>
      <c r="J48" s="476">
        <f t="shared" si="2"/>
        <v>0</v>
      </c>
      <c r="K48" s="469"/>
      <c r="L48" s="469"/>
      <c r="M48" s="477"/>
      <c r="N48" s="172"/>
      <c r="O48" s="170"/>
      <c r="P48" s="170"/>
      <c r="Q48" s="192"/>
      <c r="R48" s="88" t="e">
        <f t="shared" si="3"/>
        <v>#DIV/0!</v>
      </c>
      <c r="S48" s="74" t="e">
        <f t="shared" si="3"/>
        <v>#DIV/0!</v>
      </c>
      <c r="T48" s="74" t="e">
        <f t="shared" si="6"/>
        <v>#DIV/0!</v>
      </c>
      <c r="U48" s="208" t="e">
        <f t="shared" si="6"/>
        <v>#DIV/0!</v>
      </c>
    </row>
    <row r="49" spans="1:46" s="9" customFormat="1" ht="51.75" customHeight="1" hidden="1">
      <c r="A49" s="27" t="s">
        <v>223</v>
      </c>
      <c r="B49" s="98" t="s">
        <v>195</v>
      </c>
      <c r="C49" s="236" t="s">
        <v>263</v>
      </c>
      <c r="D49" s="237" t="s">
        <v>12</v>
      </c>
      <c r="E49" s="143">
        <f>SUM(E50+E51)</f>
        <v>5015</v>
      </c>
      <c r="F49" s="96">
        <f aca="true" t="shared" si="10" ref="F49:F105">SUM(G49:I49)</f>
        <v>6703.7</v>
      </c>
      <c r="G49" s="104">
        <f>SUM(G50+G51)</f>
        <v>6703.7</v>
      </c>
      <c r="H49" s="104">
        <f>SUM(H50+H51)</f>
        <v>0</v>
      </c>
      <c r="I49" s="105">
        <f>SUM(I50+I51)</f>
        <v>0</v>
      </c>
      <c r="J49" s="456">
        <f t="shared" si="2"/>
        <v>4157.6</v>
      </c>
      <c r="K49" s="97">
        <f>SUM(K50:K51)</f>
        <v>4157.6</v>
      </c>
      <c r="L49" s="97">
        <f>SUM(L50:L51)</f>
        <v>0</v>
      </c>
      <c r="M49" s="475">
        <f>SUM(M50:M51)</f>
        <v>0</v>
      </c>
      <c r="N49" s="456">
        <f>SUM(O49:Q49)</f>
        <v>3211.3</v>
      </c>
      <c r="O49" s="97">
        <f>SUM(O50:O51)</f>
        <v>3211.3</v>
      </c>
      <c r="P49" s="97">
        <f>SUM(P50:P51)</f>
        <v>0</v>
      </c>
      <c r="Q49" s="165">
        <f>SUM(Q50:Q51)</f>
        <v>0</v>
      </c>
      <c r="R49" s="88">
        <f t="shared" si="3"/>
        <v>77.23927265730228</v>
      </c>
      <c r="S49" s="74">
        <f t="shared" si="3"/>
        <v>77.23927265730228</v>
      </c>
      <c r="T49" s="74"/>
      <c r="U49" s="208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</row>
    <row r="50" spans="1:21" s="9" customFormat="1" ht="34.5" customHeight="1" hidden="1">
      <c r="A50" s="8"/>
      <c r="B50" s="63" t="s">
        <v>11</v>
      </c>
      <c r="C50" s="238" t="s">
        <v>263</v>
      </c>
      <c r="D50" s="239" t="s">
        <v>12</v>
      </c>
      <c r="E50" s="131">
        <v>723</v>
      </c>
      <c r="F50" s="46">
        <f t="shared" si="10"/>
        <v>1045.8</v>
      </c>
      <c r="G50" s="47">
        <v>1045.8</v>
      </c>
      <c r="H50" s="47"/>
      <c r="I50" s="77"/>
      <c r="J50" s="88">
        <f>SUM(K50:M50)</f>
        <v>205.1</v>
      </c>
      <c r="K50" s="47">
        <v>205.1</v>
      </c>
      <c r="L50" s="47"/>
      <c r="M50" s="48"/>
      <c r="N50" s="87">
        <f>SUM(O50:Q50)</f>
        <v>202</v>
      </c>
      <c r="O50" s="74">
        <v>202</v>
      </c>
      <c r="P50" s="211"/>
      <c r="Q50" s="84"/>
      <c r="R50" s="88">
        <f t="shared" si="3"/>
        <v>98.488542174549</v>
      </c>
      <c r="S50" s="74">
        <f t="shared" si="3"/>
        <v>98.488542174549</v>
      </c>
      <c r="T50" s="74"/>
      <c r="U50" s="208"/>
    </row>
    <row r="51" spans="1:21" s="5" customFormat="1" ht="25.5" customHeight="1" hidden="1">
      <c r="A51" s="8"/>
      <c r="B51" s="63" t="s">
        <v>249</v>
      </c>
      <c r="C51" s="238" t="s">
        <v>263</v>
      </c>
      <c r="D51" s="239" t="s">
        <v>12</v>
      </c>
      <c r="E51" s="374">
        <v>4292</v>
      </c>
      <c r="F51" s="46">
        <f t="shared" si="10"/>
        <v>5657.9</v>
      </c>
      <c r="G51" s="47">
        <v>5657.9</v>
      </c>
      <c r="H51" s="47"/>
      <c r="I51" s="77"/>
      <c r="J51" s="88">
        <f t="shared" si="2"/>
        <v>3952.5</v>
      </c>
      <c r="K51" s="47">
        <v>3952.5</v>
      </c>
      <c r="L51" s="47"/>
      <c r="M51" s="48"/>
      <c r="N51" s="87">
        <f>SUM(O51:Q51)</f>
        <v>3009.3</v>
      </c>
      <c r="O51" s="74">
        <v>3009.3</v>
      </c>
      <c r="P51" s="74"/>
      <c r="Q51" s="79"/>
      <c r="R51" s="88">
        <f t="shared" si="3"/>
        <v>76.13662239089184</v>
      </c>
      <c r="S51" s="74">
        <f t="shared" si="3"/>
        <v>76.13662239089184</v>
      </c>
      <c r="T51" s="74"/>
      <c r="U51" s="208"/>
    </row>
    <row r="52" spans="1:21" s="5" customFormat="1" ht="9.75" customHeight="1" hidden="1">
      <c r="A52" s="377"/>
      <c r="B52" s="155"/>
      <c r="C52" s="244"/>
      <c r="D52" s="244"/>
      <c r="E52" s="134"/>
      <c r="F52" s="156"/>
      <c r="G52" s="154"/>
      <c r="H52" s="154"/>
      <c r="I52" s="154"/>
      <c r="J52" s="88"/>
      <c r="K52" s="74"/>
      <c r="L52" s="74"/>
      <c r="M52" s="208"/>
      <c r="N52" s="172"/>
      <c r="O52" s="170"/>
      <c r="P52" s="170"/>
      <c r="Q52" s="192"/>
      <c r="R52" s="172"/>
      <c r="S52" s="170"/>
      <c r="T52" s="170"/>
      <c r="U52" s="424"/>
    </row>
    <row r="53" spans="1:21" s="5" customFormat="1" ht="44.25" customHeight="1">
      <c r="A53" s="14" t="s">
        <v>13</v>
      </c>
      <c r="B53" s="62" t="s">
        <v>14</v>
      </c>
      <c r="C53" s="236" t="s">
        <v>267</v>
      </c>
      <c r="D53" s="237" t="s">
        <v>259</v>
      </c>
      <c r="E53" s="198">
        <f>SUM(E54+E66+E68+E70+E78)</f>
        <v>48447</v>
      </c>
      <c r="F53" s="276">
        <f t="shared" si="10"/>
        <v>54702.299999999996</v>
      </c>
      <c r="G53" s="190">
        <f>SUM(G66+G68+G70+G78+G54)</f>
        <v>52217.9</v>
      </c>
      <c r="H53" s="190">
        <f>SUM(H66+H68+H70+H78+H54)</f>
        <v>2393.2</v>
      </c>
      <c r="I53" s="277">
        <f>SUM(I66+I68+I70+I78)</f>
        <v>91.2</v>
      </c>
      <c r="J53" s="87">
        <f t="shared" si="2"/>
        <v>24027.2</v>
      </c>
      <c r="K53" s="51">
        <f>SUM(K66+K68+K70+K78+K54)</f>
        <v>23080.4</v>
      </c>
      <c r="L53" s="51">
        <f>SUM(L66+L68+L70+L78+L54)</f>
        <v>915.6</v>
      </c>
      <c r="M53" s="52">
        <f>SUM(M66+M68+M70+M78)</f>
        <v>31.2</v>
      </c>
      <c r="N53" s="87">
        <f>SUM(O53:Q53)</f>
        <v>20245.8</v>
      </c>
      <c r="O53" s="51">
        <f>SUM(O66+O68+O70+O78+O54)</f>
        <v>19970.3</v>
      </c>
      <c r="P53" s="51">
        <f>SUM(P66+P68+P70+P78+P54)</f>
        <v>275.5</v>
      </c>
      <c r="Q53" s="76">
        <f>SUM(Q66+Q68+Q70+Q78)</f>
        <v>0</v>
      </c>
      <c r="R53" s="203">
        <f>SUM(N53/J53*100)</f>
        <v>84.26200306319504</v>
      </c>
      <c r="S53" s="204">
        <f>SUM(O53/K53*100)</f>
        <v>86.52493024384326</v>
      </c>
      <c r="T53" s="204">
        <f>SUM(P53/L53*100)</f>
        <v>30.08955875928353</v>
      </c>
      <c r="U53" s="205">
        <f>SUM(Q53/M53*100)</f>
        <v>0</v>
      </c>
    </row>
    <row r="54" spans="1:21" s="5" customFormat="1" ht="19.5" customHeight="1" hidden="1">
      <c r="A54" s="8"/>
      <c r="B54" s="125" t="s">
        <v>169</v>
      </c>
      <c r="C54" s="240" t="s">
        <v>267</v>
      </c>
      <c r="D54" s="241" t="s">
        <v>258</v>
      </c>
      <c r="E54" s="198">
        <f>SUM(E55+E56+E57)</f>
        <v>0</v>
      </c>
      <c r="F54" s="278">
        <f aca="true" t="shared" si="11" ref="F54:L54">SUM(F55:F61)+F62</f>
        <v>2285.2000000000003</v>
      </c>
      <c r="G54" s="188">
        <f t="shared" si="11"/>
        <v>382</v>
      </c>
      <c r="H54" s="188">
        <f t="shared" si="11"/>
        <v>1903.2</v>
      </c>
      <c r="I54" s="420">
        <f t="shared" si="11"/>
        <v>0</v>
      </c>
      <c r="J54" s="278">
        <f t="shared" si="11"/>
        <v>1297.6</v>
      </c>
      <c r="K54" s="188">
        <f t="shared" si="11"/>
        <v>382</v>
      </c>
      <c r="L54" s="188">
        <f t="shared" si="11"/>
        <v>915.6</v>
      </c>
      <c r="M54" s="279">
        <f>SUM(M55+M56+M57)</f>
        <v>0</v>
      </c>
      <c r="N54" s="87">
        <f>SUM(O54:Q54)</f>
        <v>275.5</v>
      </c>
      <c r="O54" s="188">
        <f>SUM(O55:O61)</f>
        <v>0</v>
      </c>
      <c r="P54" s="188">
        <f>SUM(P55:P61)</f>
        <v>275.5</v>
      </c>
      <c r="Q54" s="420">
        <f>SUM(Q55:Q61)</f>
        <v>0</v>
      </c>
      <c r="R54" s="203">
        <f aca="true" t="shared" si="12" ref="R54:R61">SUM(N54/J54*100)</f>
        <v>21.23150431565968</v>
      </c>
      <c r="S54" s="206">
        <v>0</v>
      </c>
      <c r="T54" s="204">
        <f aca="true" t="shared" si="13" ref="T54:T60">SUM(P54/L54*100)</f>
        <v>30.08955875928353</v>
      </c>
      <c r="U54" s="379">
        <v>0</v>
      </c>
    </row>
    <row r="55" spans="1:21" s="5" customFormat="1" ht="37.5" customHeight="1" hidden="1">
      <c r="A55" s="8"/>
      <c r="B55" s="63" t="s">
        <v>157</v>
      </c>
      <c r="C55" s="238" t="s">
        <v>267</v>
      </c>
      <c r="D55" s="239" t="s">
        <v>258</v>
      </c>
      <c r="E55" s="198"/>
      <c r="F55" s="129">
        <f>SUM(G55:I55)</f>
        <v>1807</v>
      </c>
      <c r="G55" s="83">
        <v>382</v>
      </c>
      <c r="H55" s="83">
        <v>1425</v>
      </c>
      <c r="I55" s="91"/>
      <c r="J55" s="88">
        <f aca="true" t="shared" si="14" ref="J55:J61">SUM(K55:M55)</f>
        <v>942.1</v>
      </c>
      <c r="K55" s="74">
        <v>382</v>
      </c>
      <c r="L55" s="74">
        <v>560.1</v>
      </c>
      <c r="M55" s="208"/>
      <c r="N55" s="194">
        <f>SUM(O55:Q55)</f>
        <v>229.9</v>
      </c>
      <c r="O55" s="50"/>
      <c r="P55" s="50">
        <v>229.9</v>
      </c>
      <c r="Q55" s="196"/>
      <c r="R55" s="199">
        <f t="shared" si="12"/>
        <v>24.40292962530517</v>
      </c>
      <c r="S55" s="50">
        <v>0</v>
      </c>
      <c r="T55" s="200">
        <f t="shared" si="13"/>
        <v>41.04624174254597</v>
      </c>
      <c r="U55" s="195">
        <v>0</v>
      </c>
    </row>
    <row r="56" spans="1:21" s="5" customFormat="1" ht="36" customHeight="1" hidden="1">
      <c r="A56" s="8"/>
      <c r="B56" s="63" t="s">
        <v>56</v>
      </c>
      <c r="C56" s="238" t="s">
        <v>267</v>
      </c>
      <c r="D56" s="239" t="s">
        <v>258</v>
      </c>
      <c r="E56" s="198"/>
      <c r="F56" s="130">
        <f aca="true" t="shared" si="15" ref="F56:F62">SUM(G56:I56)</f>
        <v>30</v>
      </c>
      <c r="G56" s="47"/>
      <c r="H56" s="47">
        <v>30</v>
      </c>
      <c r="I56" s="77"/>
      <c r="J56" s="88">
        <f t="shared" si="14"/>
        <v>30</v>
      </c>
      <c r="K56" s="74"/>
      <c r="L56" s="74">
        <v>30</v>
      </c>
      <c r="M56" s="208"/>
      <c r="N56" s="194">
        <f aca="true" t="shared" si="16" ref="N56:N62">SUM(O56:Q56)</f>
        <v>0</v>
      </c>
      <c r="O56" s="50"/>
      <c r="P56" s="50">
        <v>0</v>
      </c>
      <c r="Q56" s="196"/>
      <c r="R56" s="199">
        <f t="shared" si="12"/>
        <v>0</v>
      </c>
      <c r="S56" s="50">
        <v>0</v>
      </c>
      <c r="T56" s="200">
        <f t="shared" si="13"/>
        <v>0</v>
      </c>
      <c r="U56" s="195">
        <v>0</v>
      </c>
    </row>
    <row r="57" spans="1:21" s="5" customFormat="1" ht="41.25" customHeight="1" hidden="1">
      <c r="A57" s="8"/>
      <c r="B57" s="63" t="s">
        <v>57</v>
      </c>
      <c r="C57" s="238" t="s">
        <v>267</v>
      </c>
      <c r="D57" s="239" t="s">
        <v>258</v>
      </c>
      <c r="E57" s="198"/>
      <c r="F57" s="130">
        <f t="shared" si="15"/>
        <v>30</v>
      </c>
      <c r="G57" s="47"/>
      <c r="H57" s="47">
        <v>30</v>
      </c>
      <c r="I57" s="77"/>
      <c r="J57" s="88">
        <f t="shared" si="14"/>
        <v>30</v>
      </c>
      <c r="K57" s="74"/>
      <c r="L57" s="74">
        <v>30</v>
      </c>
      <c r="M57" s="208"/>
      <c r="N57" s="194">
        <f t="shared" si="16"/>
        <v>0</v>
      </c>
      <c r="O57" s="50"/>
      <c r="P57" s="50"/>
      <c r="Q57" s="196"/>
      <c r="R57" s="199">
        <f t="shared" si="12"/>
        <v>0</v>
      </c>
      <c r="S57" s="50">
        <v>0</v>
      </c>
      <c r="T57" s="200">
        <f t="shared" si="13"/>
        <v>0</v>
      </c>
      <c r="U57" s="195">
        <v>0</v>
      </c>
    </row>
    <row r="58" spans="1:21" s="5" customFormat="1" ht="36.75" customHeight="1" hidden="1">
      <c r="A58" s="8"/>
      <c r="B58" s="63" t="s">
        <v>58</v>
      </c>
      <c r="C58" s="245" t="s">
        <v>67</v>
      </c>
      <c r="D58" s="246" t="s">
        <v>66</v>
      </c>
      <c r="E58" s="198"/>
      <c r="F58" s="130">
        <f t="shared" si="15"/>
        <v>30</v>
      </c>
      <c r="G58" s="47"/>
      <c r="H58" s="47">
        <v>30</v>
      </c>
      <c r="I58" s="77"/>
      <c r="J58" s="88">
        <f t="shared" si="14"/>
        <v>30</v>
      </c>
      <c r="K58" s="74"/>
      <c r="L58" s="74">
        <v>30</v>
      </c>
      <c r="M58" s="208"/>
      <c r="N58" s="194">
        <f t="shared" si="16"/>
        <v>0</v>
      </c>
      <c r="O58" s="50"/>
      <c r="P58" s="50"/>
      <c r="Q58" s="196"/>
      <c r="R58" s="199">
        <f t="shared" si="12"/>
        <v>0</v>
      </c>
      <c r="S58" s="50">
        <v>0</v>
      </c>
      <c r="T58" s="200">
        <f t="shared" si="13"/>
        <v>0</v>
      </c>
      <c r="U58" s="195">
        <v>0</v>
      </c>
    </row>
    <row r="59" spans="1:21" s="5" customFormat="1" ht="34.5" customHeight="1" hidden="1">
      <c r="A59" s="8"/>
      <c r="B59" s="63" t="s">
        <v>59</v>
      </c>
      <c r="C59" s="245" t="s">
        <v>67</v>
      </c>
      <c r="D59" s="246" t="s">
        <v>66</v>
      </c>
      <c r="E59" s="198"/>
      <c r="F59" s="130">
        <f t="shared" si="15"/>
        <v>30</v>
      </c>
      <c r="G59" s="47"/>
      <c r="H59" s="47">
        <v>30</v>
      </c>
      <c r="I59" s="77"/>
      <c r="J59" s="88">
        <f t="shared" si="14"/>
        <v>30</v>
      </c>
      <c r="K59" s="74"/>
      <c r="L59" s="74">
        <v>30</v>
      </c>
      <c r="M59" s="208"/>
      <c r="N59" s="194">
        <f t="shared" si="16"/>
        <v>0</v>
      </c>
      <c r="O59" s="50"/>
      <c r="P59" s="50"/>
      <c r="Q59" s="196"/>
      <c r="R59" s="199">
        <f t="shared" si="12"/>
        <v>0</v>
      </c>
      <c r="S59" s="50">
        <v>0</v>
      </c>
      <c r="T59" s="200">
        <f t="shared" si="13"/>
        <v>0</v>
      </c>
      <c r="U59" s="195">
        <v>0</v>
      </c>
    </row>
    <row r="60" spans="1:21" s="5" customFormat="1" ht="43.5" customHeight="1" hidden="1">
      <c r="A60" s="8"/>
      <c r="B60" s="63" t="s">
        <v>60</v>
      </c>
      <c r="C60" s="245" t="s">
        <v>67</v>
      </c>
      <c r="D60" s="246" t="s">
        <v>66</v>
      </c>
      <c r="E60" s="198"/>
      <c r="F60" s="130">
        <f t="shared" si="15"/>
        <v>30</v>
      </c>
      <c r="G60" s="47"/>
      <c r="H60" s="47">
        <v>30</v>
      </c>
      <c r="I60" s="77"/>
      <c r="J60" s="88">
        <f t="shared" si="14"/>
        <v>30</v>
      </c>
      <c r="K60" s="74"/>
      <c r="L60" s="74">
        <v>30</v>
      </c>
      <c r="M60" s="208"/>
      <c r="N60" s="194">
        <f t="shared" si="16"/>
        <v>0</v>
      </c>
      <c r="O60" s="50"/>
      <c r="P60" s="50"/>
      <c r="Q60" s="196"/>
      <c r="R60" s="199">
        <f t="shared" si="12"/>
        <v>0</v>
      </c>
      <c r="S60" s="50">
        <v>0</v>
      </c>
      <c r="T60" s="74">
        <f t="shared" si="13"/>
        <v>0</v>
      </c>
      <c r="U60" s="208"/>
    </row>
    <row r="61" spans="1:21" s="5" customFormat="1" ht="38.25" customHeight="1" hidden="1">
      <c r="A61" s="8"/>
      <c r="B61" s="63" t="s">
        <v>61</v>
      </c>
      <c r="C61" s="245" t="s">
        <v>67</v>
      </c>
      <c r="D61" s="246" t="s">
        <v>66</v>
      </c>
      <c r="E61" s="198"/>
      <c r="F61" s="130">
        <f t="shared" si="15"/>
        <v>286.3</v>
      </c>
      <c r="G61" s="47"/>
      <c r="H61" s="47">
        <v>286.3</v>
      </c>
      <c r="I61" s="77"/>
      <c r="J61" s="88">
        <f t="shared" si="14"/>
        <v>205.5</v>
      </c>
      <c r="K61" s="74"/>
      <c r="L61" s="74">
        <v>205.5</v>
      </c>
      <c r="M61" s="208"/>
      <c r="N61" s="194">
        <f t="shared" si="16"/>
        <v>45.6</v>
      </c>
      <c r="O61" s="50"/>
      <c r="P61" s="50">
        <v>45.6</v>
      </c>
      <c r="Q61" s="196"/>
      <c r="R61" s="199">
        <f t="shared" si="12"/>
        <v>22.18978102189781</v>
      </c>
      <c r="S61" s="50">
        <v>0</v>
      </c>
      <c r="T61" s="200">
        <f>SUM(P61/L61*100)</f>
        <v>22.18978102189781</v>
      </c>
      <c r="U61" s="195">
        <v>0</v>
      </c>
    </row>
    <row r="62" spans="1:21" s="5" customFormat="1" ht="40.5" customHeight="1" hidden="1" thickBot="1">
      <c r="A62" s="8"/>
      <c r="B62" s="63" t="s">
        <v>318</v>
      </c>
      <c r="C62" s="245"/>
      <c r="D62" s="246"/>
      <c r="E62" s="198"/>
      <c r="F62" s="130">
        <f t="shared" si="15"/>
        <v>41.9</v>
      </c>
      <c r="G62" s="47"/>
      <c r="H62" s="47">
        <v>41.9</v>
      </c>
      <c r="I62" s="77"/>
      <c r="J62" s="88"/>
      <c r="K62" s="74"/>
      <c r="L62" s="74"/>
      <c r="M62" s="208"/>
      <c r="N62" s="194">
        <f t="shared" si="16"/>
        <v>0</v>
      </c>
      <c r="O62" s="50"/>
      <c r="P62" s="50"/>
      <c r="Q62" s="196"/>
      <c r="R62" s="199"/>
      <c r="S62" s="50"/>
      <c r="T62" s="200"/>
      <c r="U62" s="195"/>
    </row>
    <row r="63" spans="1:21" s="25" customFormat="1" ht="22.5" customHeight="1" hidden="1">
      <c r="A63" s="549"/>
      <c r="B63" s="550"/>
      <c r="C63" s="551"/>
      <c r="D63" s="552"/>
      <c r="E63" s="553" t="s">
        <v>170</v>
      </c>
      <c r="F63" s="537" t="s">
        <v>0</v>
      </c>
      <c r="G63" s="535" t="s">
        <v>255</v>
      </c>
      <c r="H63" s="535"/>
      <c r="I63" s="548"/>
      <c r="J63" s="554" t="s">
        <v>293</v>
      </c>
      <c r="K63" s="556" t="s">
        <v>255</v>
      </c>
      <c r="L63" s="556"/>
      <c r="M63" s="557"/>
      <c r="N63" s="554" t="s">
        <v>294</v>
      </c>
      <c r="O63" s="556" t="s">
        <v>255</v>
      </c>
      <c r="P63" s="556"/>
      <c r="Q63" s="558"/>
      <c r="R63" s="554" t="s">
        <v>295</v>
      </c>
      <c r="S63" s="556" t="s">
        <v>255</v>
      </c>
      <c r="T63" s="556"/>
      <c r="U63" s="557"/>
    </row>
    <row r="64" spans="1:21" s="25" customFormat="1" ht="147" customHeight="1" hidden="1" thickBot="1">
      <c r="A64" s="528"/>
      <c r="B64" s="530"/>
      <c r="C64" s="532"/>
      <c r="D64" s="534"/>
      <c r="E64" s="542"/>
      <c r="F64" s="538"/>
      <c r="G64" s="173" t="s">
        <v>134</v>
      </c>
      <c r="H64" s="174" t="s">
        <v>135</v>
      </c>
      <c r="I64" s="176" t="s">
        <v>136</v>
      </c>
      <c r="J64" s="555"/>
      <c r="K64" s="470" t="s">
        <v>134</v>
      </c>
      <c r="L64" s="471" t="s">
        <v>135</v>
      </c>
      <c r="M64" s="478" t="s">
        <v>136</v>
      </c>
      <c r="N64" s="555"/>
      <c r="O64" s="470" t="s">
        <v>134</v>
      </c>
      <c r="P64" s="471" t="s">
        <v>135</v>
      </c>
      <c r="Q64" s="496" t="s">
        <v>136</v>
      </c>
      <c r="R64" s="555"/>
      <c r="S64" s="470" t="s">
        <v>134</v>
      </c>
      <c r="T64" s="471" t="s">
        <v>135</v>
      </c>
      <c r="U64" s="478" t="s">
        <v>136</v>
      </c>
    </row>
    <row r="65" spans="1:21" s="25" customFormat="1" ht="30.75" customHeight="1" hidden="1" thickBot="1">
      <c r="A65" s="150"/>
      <c r="B65" s="177">
        <v>1</v>
      </c>
      <c r="C65" s="263">
        <v>2</v>
      </c>
      <c r="D65" s="264">
        <v>3</v>
      </c>
      <c r="E65" s="179">
        <v>4</v>
      </c>
      <c r="F65" s="178">
        <v>5</v>
      </c>
      <c r="G65" s="178">
        <v>6</v>
      </c>
      <c r="H65" s="178">
        <v>7</v>
      </c>
      <c r="I65" s="180">
        <v>8</v>
      </c>
      <c r="J65" s="479">
        <v>9</v>
      </c>
      <c r="K65" s="472">
        <v>10</v>
      </c>
      <c r="L65" s="472">
        <v>11</v>
      </c>
      <c r="M65" s="480">
        <v>12</v>
      </c>
      <c r="N65" s="490">
        <v>13</v>
      </c>
      <c r="O65" s="474">
        <v>14</v>
      </c>
      <c r="P65" s="474">
        <v>15</v>
      </c>
      <c r="Q65" s="497">
        <v>16</v>
      </c>
      <c r="R65" s="490">
        <v>17</v>
      </c>
      <c r="S65" s="474">
        <v>18</v>
      </c>
      <c r="T65" s="474">
        <v>19</v>
      </c>
      <c r="U65" s="491">
        <v>20</v>
      </c>
    </row>
    <row r="66" spans="1:82" s="5" customFormat="1" ht="33.75" customHeight="1" hidden="1">
      <c r="A66" s="28" t="s">
        <v>210</v>
      </c>
      <c r="B66" s="64" t="s">
        <v>211</v>
      </c>
      <c r="C66" s="240" t="s">
        <v>267</v>
      </c>
      <c r="D66" s="241" t="s">
        <v>269</v>
      </c>
      <c r="E66" s="198">
        <f>SUM(E67)</f>
        <v>490</v>
      </c>
      <c r="F66" s="197">
        <f t="shared" si="10"/>
        <v>490</v>
      </c>
      <c r="G66" s="51">
        <f>SUM(G67)</f>
        <v>0</v>
      </c>
      <c r="H66" s="51">
        <f>SUM(H67)</f>
        <v>490</v>
      </c>
      <c r="I66" s="76">
        <f>SUM(I67)</f>
        <v>0</v>
      </c>
      <c r="J66" s="87">
        <f t="shared" si="2"/>
        <v>0</v>
      </c>
      <c r="K66" s="51">
        <f>SUM(K67)</f>
        <v>0</v>
      </c>
      <c r="L66" s="51">
        <f>SUM(L67)</f>
        <v>0</v>
      </c>
      <c r="M66" s="52">
        <f>SUM(M67)</f>
        <v>0</v>
      </c>
      <c r="N66" s="87">
        <f aca="true" t="shared" si="17" ref="N66:N77">SUM(O66:Q66)</f>
        <v>0</v>
      </c>
      <c r="O66" s="51">
        <f>SUM(O67)</f>
        <v>0</v>
      </c>
      <c r="P66" s="51">
        <f>SUM(P67)</f>
        <v>0</v>
      </c>
      <c r="Q66" s="76">
        <f>SUM(Q67)</f>
        <v>0</v>
      </c>
      <c r="R66" s="203">
        <v>0</v>
      </c>
      <c r="S66" s="204">
        <v>0</v>
      </c>
      <c r="T66" s="204">
        <v>0</v>
      </c>
      <c r="U66" s="205">
        <v>0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</row>
    <row r="67" spans="1:21" s="5" customFormat="1" ht="22.5" customHeight="1" hidden="1">
      <c r="A67" s="4"/>
      <c r="B67" s="63" t="s">
        <v>196</v>
      </c>
      <c r="C67" s="238" t="s">
        <v>267</v>
      </c>
      <c r="D67" s="239" t="s">
        <v>269</v>
      </c>
      <c r="E67" s="137">
        <v>490</v>
      </c>
      <c r="F67" s="46">
        <f t="shared" si="10"/>
        <v>490</v>
      </c>
      <c r="G67" s="47"/>
      <c r="H67" s="47">
        <v>490</v>
      </c>
      <c r="I67" s="77"/>
      <c r="J67" s="88">
        <f t="shared" si="2"/>
        <v>0</v>
      </c>
      <c r="K67" s="74">
        <v>0</v>
      </c>
      <c r="L67" s="74">
        <v>0</v>
      </c>
      <c r="M67" s="208">
        <v>0</v>
      </c>
      <c r="N67" s="88">
        <f t="shared" si="17"/>
        <v>0</v>
      </c>
      <c r="O67" s="74">
        <v>0</v>
      </c>
      <c r="P67" s="74">
        <v>0</v>
      </c>
      <c r="Q67" s="79">
        <v>0</v>
      </c>
      <c r="R67" s="199">
        <v>0</v>
      </c>
      <c r="S67" s="200">
        <v>0</v>
      </c>
      <c r="T67" s="200">
        <v>0</v>
      </c>
      <c r="U67" s="201">
        <v>0</v>
      </c>
    </row>
    <row r="68" spans="1:21" s="9" customFormat="1" ht="21.75" customHeight="1" hidden="1">
      <c r="A68" s="8" t="s">
        <v>212</v>
      </c>
      <c r="B68" s="64" t="s">
        <v>102</v>
      </c>
      <c r="C68" s="240" t="s">
        <v>267</v>
      </c>
      <c r="D68" s="241" t="s">
        <v>15</v>
      </c>
      <c r="E68" s="130">
        <f>SUM(E69)</f>
        <v>8500</v>
      </c>
      <c r="F68" s="46">
        <f t="shared" si="10"/>
        <v>2000</v>
      </c>
      <c r="G68" s="51">
        <f>SUM(G69)</f>
        <v>2000</v>
      </c>
      <c r="H68" s="51">
        <f>SUM(H69)</f>
        <v>0</v>
      </c>
      <c r="I68" s="76">
        <f>SUM(I69)</f>
        <v>0</v>
      </c>
      <c r="J68" s="87">
        <f t="shared" si="2"/>
        <v>0</v>
      </c>
      <c r="K68" s="51">
        <f>SUM(K69)</f>
        <v>0</v>
      </c>
      <c r="L68" s="51">
        <f>SUM(L69)</f>
        <v>0</v>
      </c>
      <c r="M68" s="52">
        <f>SUM(M69)</f>
        <v>0</v>
      </c>
      <c r="N68" s="87">
        <f t="shared" si="17"/>
        <v>0</v>
      </c>
      <c r="O68" s="51">
        <f>SUM(O69)</f>
        <v>0</v>
      </c>
      <c r="P68" s="51">
        <f>SUM(P69)</f>
        <v>0</v>
      </c>
      <c r="Q68" s="76">
        <f>SUM(Q69)</f>
        <v>0</v>
      </c>
      <c r="R68" s="203">
        <v>0</v>
      </c>
      <c r="S68" s="204">
        <v>0</v>
      </c>
      <c r="T68" s="204">
        <v>0</v>
      </c>
      <c r="U68" s="205">
        <v>0</v>
      </c>
    </row>
    <row r="69" spans="1:21" s="5" customFormat="1" ht="38.25" customHeight="1" hidden="1">
      <c r="A69" s="8"/>
      <c r="B69" s="63" t="s">
        <v>213</v>
      </c>
      <c r="C69" s="247" t="s">
        <v>267</v>
      </c>
      <c r="D69" s="248" t="s">
        <v>15</v>
      </c>
      <c r="E69" s="132">
        <v>8500</v>
      </c>
      <c r="F69" s="82">
        <f t="shared" si="10"/>
        <v>2000</v>
      </c>
      <c r="G69" s="55">
        <v>2000</v>
      </c>
      <c r="H69" s="55"/>
      <c r="I69" s="90"/>
      <c r="J69" s="88">
        <f t="shared" si="2"/>
        <v>0</v>
      </c>
      <c r="K69" s="74">
        <v>0</v>
      </c>
      <c r="L69" s="74"/>
      <c r="M69" s="208"/>
      <c r="N69" s="88">
        <f t="shared" si="17"/>
        <v>0</v>
      </c>
      <c r="O69" s="74"/>
      <c r="P69" s="74"/>
      <c r="Q69" s="79"/>
      <c r="R69" s="199">
        <v>0</v>
      </c>
      <c r="S69" s="200">
        <v>0</v>
      </c>
      <c r="T69" s="200">
        <v>0</v>
      </c>
      <c r="U69" s="201">
        <v>0</v>
      </c>
    </row>
    <row r="70" spans="1:21" s="9" customFormat="1" ht="33" customHeight="1" hidden="1">
      <c r="A70" s="8" t="s">
        <v>214</v>
      </c>
      <c r="B70" s="64" t="s">
        <v>145</v>
      </c>
      <c r="C70" s="249" t="s">
        <v>267</v>
      </c>
      <c r="D70" s="250" t="s">
        <v>84</v>
      </c>
      <c r="E70" s="133">
        <f>SUM(E71+E72+E73+E74+E75+E76+E77)</f>
        <v>13704</v>
      </c>
      <c r="F70" s="123">
        <f>SUM(F71:F72)</f>
        <v>18507</v>
      </c>
      <c r="G70" s="51">
        <f aca="true" t="shared" si="18" ref="G70:U70">SUM(G71:G72)</f>
        <v>18507</v>
      </c>
      <c r="H70" s="51">
        <f t="shared" si="18"/>
        <v>0</v>
      </c>
      <c r="I70" s="220">
        <f t="shared" si="18"/>
        <v>0</v>
      </c>
      <c r="J70" s="46">
        <f t="shared" si="18"/>
        <v>8601.8</v>
      </c>
      <c r="K70" s="51">
        <f t="shared" si="18"/>
        <v>8601.8</v>
      </c>
      <c r="L70" s="51">
        <f t="shared" si="18"/>
        <v>0</v>
      </c>
      <c r="M70" s="52">
        <f t="shared" si="18"/>
        <v>0</v>
      </c>
      <c r="N70" s="46">
        <f t="shared" si="18"/>
        <v>7642.9</v>
      </c>
      <c r="O70" s="51">
        <f t="shared" si="18"/>
        <v>7642.9</v>
      </c>
      <c r="P70" s="51">
        <f t="shared" si="18"/>
        <v>0</v>
      </c>
      <c r="Q70" s="76">
        <f t="shared" si="18"/>
        <v>0</v>
      </c>
      <c r="R70" s="203">
        <f aca="true" t="shared" si="19" ref="R70:R80">SUM(N70/J70*100)</f>
        <v>88.85233323257923</v>
      </c>
      <c r="S70" s="204">
        <f aca="true" t="shared" si="20" ref="S70:S80">SUM(O70/K70*100)</f>
        <v>88.85233323257923</v>
      </c>
      <c r="T70" s="51">
        <f t="shared" si="18"/>
        <v>0</v>
      </c>
      <c r="U70" s="52">
        <f t="shared" si="18"/>
        <v>0</v>
      </c>
    </row>
    <row r="71" spans="1:21" s="5" customFormat="1" ht="22.5" customHeight="1" hidden="1">
      <c r="A71" s="8"/>
      <c r="B71" s="63" t="s">
        <v>16</v>
      </c>
      <c r="C71" s="247" t="s">
        <v>267</v>
      </c>
      <c r="D71" s="239" t="s">
        <v>84</v>
      </c>
      <c r="E71" s="134">
        <v>13704</v>
      </c>
      <c r="F71" s="117">
        <f t="shared" si="10"/>
        <v>12404</v>
      </c>
      <c r="G71" s="118">
        <v>12404</v>
      </c>
      <c r="H71" s="118"/>
      <c r="I71" s="119"/>
      <c r="J71" s="88">
        <f t="shared" si="2"/>
        <v>6550.9</v>
      </c>
      <c r="K71" s="74">
        <v>6550.9</v>
      </c>
      <c r="L71" s="74"/>
      <c r="M71" s="208"/>
      <c r="N71" s="88">
        <f t="shared" si="17"/>
        <v>6269.7</v>
      </c>
      <c r="O71" s="74">
        <v>6269.7</v>
      </c>
      <c r="P71" s="74"/>
      <c r="Q71" s="79"/>
      <c r="R71" s="199">
        <f t="shared" si="19"/>
        <v>95.70746004365812</v>
      </c>
      <c r="S71" s="200">
        <f t="shared" si="20"/>
        <v>95.70746004365812</v>
      </c>
      <c r="T71" s="200">
        <v>0</v>
      </c>
      <c r="U71" s="201">
        <v>0</v>
      </c>
    </row>
    <row r="72" spans="1:21" s="5" customFormat="1" ht="33.75" customHeight="1" hidden="1">
      <c r="A72" s="8"/>
      <c r="B72" s="63" t="s">
        <v>379</v>
      </c>
      <c r="C72" s="247" t="s">
        <v>267</v>
      </c>
      <c r="D72" s="239" t="s">
        <v>84</v>
      </c>
      <c r="E72" s="135"/>
      <c r="F72" s="87">
        <f>SUM(F73:F77)</f>
        <v>6103</v>
      </c>
      <c r="G72" s="74">
        <f>SUM(G73:G77)</f>
        <v>6103</v>
      </c>
      <c r="H72" s="47"/>
      <c r="I72" s="77"/>
      <c r="J72" s="88">
        <f>SUM(J73:J77)</f>
        <v>2050.9</v>
      </c>
      <c r="K72" s="74">
        <f>SUM(K73:K77)</f>
        <v>2050.9</v>
      </c>
      <c r="L72" s="74"/>
      <c r="M72" s="208"/>
      <c r="N72" s="88">
        <f t="shared" si="17"/>
        <v>1373.2</v>
      </c>
      <c r="O72" s="74">
        <f>SUM(O73:O77)</f>
        <v>1373.2</v>
      </c>
      <c r="P72" s="74"/>
      <c r="Q72" s="79"/>
      <c r="R72" s="199">
        <f t="shared" si="19"/>
        <v>66.95597054951484</v>
      </c>
      <c r="S72" s="200">
        <f t="shared" si="20"/>
        <v>66.95597054951484</v>
      </c>
      <c r="T72" s="74"/>
      <c r="U72" s="208"/>
    </row>
    <row r="73" spans="1:21" s="5" customFormat="1" ht="21" customHeight="1" hidden="1">
      <c r="A73" s="8"/>
      <c r="B73" s="63" t="s">
        <v>159</v>
      </c>
      <c r="C73" s="247" t="s">
        <v>267</v>
      </c>
      <c r="D73" s="239" t="s">
        <v>84</v>
      </c>
      <c r="E73" s="135"/>
      <c r="F73" s="117">
        <f t="shared" si="10"/>
        <v>964.6</v>
      </c>
      <c r="G73" s="114">
        <v>964.6</v>
      </c>
      <c r="H73" s="83"/>
      <c r="I73" s="119"/>
      <c r="J73" s="88">
        <f t="shared" si="2"/>
        <v>535.6</v>
      </c>
      <c r="K73" s="74">
        <v>535.6</v>
      </c>
      <c r="L73" s="74"/>
      <c r="M73" s="208"/>
      <c r="N73" s="88">
        <f t="shared" si="17"/>
        <v>63.1</v>
      </c>
      <c r="O73" s="74">
        <v>63.1</v>
      </c>
      <c r="P73" s="74"/>
      <c r="Q73" s="79"/>
      <c r="R73" s="199">
        <f t="shared" si="19"/>
        <v>11.78117998506348</v>
      </c>
      <c r="S73" s="200">
        <f t="shared" si="20"/>
        <v>11.78117998506348</v>
      </c>
      <c r="T73" s="200">
        <v>0</v>
      </c>
      <c r="U73" s="201">
        <v>0</v>
      </c>
    </row>
    <row r="74" spans="1:21" s="5" customFormat="1" ht="22.5" customHeight="1" hidden="1">
      <c r="A74" s="8"/>
      <c r="B74" s="63" t="s">
        <v>160</v>
      </c>
      <c r="C74" s="247" t="s">
        <v>267</v>
      </c>
      <c r="D74" s="239" t="s">
        <v>84</v>
      </c>
      <c r="E74" s="135"/>
      <c r="F74" s="82">
        <f t="shared" si="10"/>
        <v>3821.2</v>
      </c>
      <c r="G74" s="79">
        <v>3821.2</v>
      </c>
      <c r="H74" s="47"/>
      <c r="I74" s="90"/>
      <c r="J74" s="88">
        <f t="shared" si="2"/>
        <v>800.8</v>
      </c>
      <c r="K74" s="74">
        <v>800.8</v>
      </c>
      <c r="L74" s="74"/>
      <c r="M74" s="208"/>
      <c r="N74" s="88">
        <f t="shared" si="17"/>
        <v>800.7</v>
      </c>
      <c r="O74" s="74">
        <v>800.7</v>
      </c>
      <c r="P74" s="74"/>
      <c r="Q74" s="79"/>
      <c r="R74" s="199">
        <f t="shared" si="19"/>
        <v>99.9875124875125</v>
      </c>
      <c r="S74" s="200">
        <f t="shared" si="20"/>
        <v>99.9875124875125</v>
      </c>
      <c r="T74" s="200">
        <v>0</v>
      </c>
      <c r="U74" s="201">
        <v>0</v>
      </c>
    </row>
    <row r="75" spans="1:21" s="5" customFormat="1" ht="22.5" customHeight="1" hidden="1">
      <c r="A75" s="8"/>
      <c r="B75" s="63" t="s">
        <v>161</v>
      </c>
      <c r="C75" s="247" t="s">
        <v>267</v>
      </c>
      <c r="D75" s="239" t="s">
        <v>84</v>
      </c>
      <c r="E75" s="135"/>
      <c r="F75" s="82">
        <f t="shared" si="10"/>
        <v>995.2</v>
      </c>
      <c r="G75" s="79">
        <v>995.2</v>
      </c>
      <c r="H75" s="47"/>
      <c r="I75" s="90"/>
      <c r="J75" s="88">
        <f t="shared" si="2"/>
        <v>504</v>
      </c>
      <c r="K75" s="74">
        <v>504</v>
      </c>
      <c r="L75" s="74"/>
      <c r="M75" s="208"/>
      <c r="N75" s="88">
        <f t="shared" si="17"/>
        <v>488.8</v>
      </c>
      <c r="O75" s="74">
        <v>488.8</v>
      </c>
      <c r="P75" s="74"/>
      <c r="Q75" s="79"/>
      <c r="R75" s="199">
        <f t="shared" si="19"/>
        <v>96.98412698412699</v>
      </c>
      <c r="S75" s="200">
        <f t="shared" si="20"/>
        <v>96.98412698412699</v>
      </c>
      <c r="T75" s="200">
        <v>0</v>
      </c>
      <c r="U75" s="201">
        <v>0</v>
      </c>
    </row>
    <row r="76" spans="1:21" s="5" customFormat="1" ht="22.5" customHeight="1" hidden="1">
      <c r="A76" s="8"/>
      <c r="B76" s="63" t="s">
        <v>162</v>
      </c>
      <c r="C76" s="247" t="s">
        <v>267</v>
      </c>
      <c r="D76" s="239" t="s">
        <v>84</v>
      </c>
      <c r="E76" s="135"/>
      <c r="F76" s="82">
        <f t="shared" si="10"/>
        <v>301</v>
      </c>
      <c r="G76" s="79">
        <v>301</v>
      </c>
      <c r="H76" s="47"/>
      <c r="I76" s="90"/>
      <c r="J76" s="88">
        <f t="shared" si="2"/>
        <v>200</v>
      </c>
      <c r="K76" s="74">
        <v>200</v>
      </c>
      <c r="L76" s="74"/>
      <c r="M76" s="208"/>
      <c r="N76" s="88">
        <f t="shared" si="17"/>
        <v>20.6</v>
      </c>
      <c r="O76" s="74">
        <v>20.6</v>
      </c>
      <c r="P76" s="74"/>
      <c r="Q76" s="79"/>
      <c r="R76" s="199">
        <f t="shared" si="19"/>
        <v>10.3</v>
      </c>
      <c r="S76" s="200">
        <f t="shared" si="20"/>
        <v>10.3</v>
      </c>
      <c r="T76" s="200">
        <v>0</v>
      </c>
      <c r="U76" s="201">
        <v>0</v>
      </c>
    </row>
    <row r="77" spans="1:21" s="5" customFormat="1" ht="22.5" customHeight="1" hidden="1">
      <c r="A77" s="8"/>
      <c r="B77" s="63" t="s">
        <v>284</v>
      </c>
      <c r="C77" s="247" t="s">
        <v>267</v>
      </c>
      <c r="D77" s="239" t="s">
        <v>84</v>
      </c>
      <c r="E77" s="135"/>
      <c r="F77" s="82">
        <f t="shared" si="10"/>
        <v>21</v>
      </c>
      <c r="G77" s="79">
        <v>21</v>
      </c>
      <c r="H77" s="47"/>
      <c r="I77" s="90"/>
      <c r="J77" s="88">
        <f t="shared" si="2"/>
        <v>10.5</v>
      </c>
      <c r="K77" s="74">
        <v>10.5</v>
      </c>
      <c r="L77" s="74"/>
      <c r="M77" s="208"/>
      <c r="N77" s="88">
        <f t="shared" si="17"/>
        <v>0</v>
      </c>
      <c r="O77" s="74">
        <v>0</v>
      </c>
      <c r="P77" s="74"/>
      <c r="Q77" s="79"/>
      <c r="R77" s="199">
        <f t="shared" si="19"/>
        <v>0</v>
      </c>
      <c r="S77" s="200">
        <f t="shared" si="20"/>
        <v>0</v>
      </c>
      <c r="T77" s="200">
        <v>0</v>
      </c>
      <c r="U77" s="201">
        <v>0</v>
      </c>
    </row>
    <row r="78" spans="1:21" s="9" customFormat="1" ht="34.5" customHeight="1" hidden="1">
      <c r="A78" s="8" t="s">
        <v>215</v>
      </c>
      <c r="B78" s="95" t="s">
        <v>104</v>
      </c>
      <c r="C78" s="249" t="s">
        <v>267</v>
      </c>
      <c r="D78" s="241" t="s">
        <v>4</v>
      </c>
      <c r="E78" s="136">
        <f>SUM(E79+E80+E82)</f>
        <v>25753</v>
      </c>
      <c r="F78" s="99">
        <f>SUM(G78:I78)</f>
        <v>31420.100000000002</v>
      </c>
      <c r="G78" s="100">
        <f>SUM(G79+G80+G82+G81)</f>
        <v>31328.9</v>
      </c>
      <c r="H78" s="100">
        <f aca="true" t="shared" si="21" ref="H78:M78">SUM(H79+H80+H82)</f>
        <v>0</v>
      </c>
      <c r="I78" s="102">
        <f t="shared" si="21"/>
        <v>91.2</v>
      </c>
      <c r="J78" s="99">
        <f t="shared" si="21"/>
        <v>14127.800000000001</v>
      </c>
      <c r="K78" s="100">
        <f>SUM(K79+K80+K82+K81)</f>
        <v>14096.6</v>
      </c>
      <c r="L78" s="100">
        <f t="shared" si="21"/>
        <v>0</v>
      </c>
      <c r="M78" s="101">
        <f t="shared" si="21"/>
        <v>31.2</v>
      </c>
      <c r="N78" s="99">
        <f>SUM(N79+N80+N82)</f>
        <v>12327.4</v>
      </c>
      <c r="O78" s="100">
        <f>SUM(O79+O80+O82)</f>
        <v>12327.4</v>
      </c>
      <c r="P78" s="100">
        <f>SUM(P79+P80+P82)</f>
        <v>0</v>
      </c>
      <c r="Q78" s="102">
        <f>SUM(Q79+Q80+Q82)</f>
        <v>0</v>
      </c>
      <c r="R78" s="203">
        <f t="shared" si="19"/>
        <v>87.25633148827134</v>
      </c>
      <c r="S78" s="204">
        <f t="shared" si="20"/>
        <v>87.44945589716669</v>
      </c>
      <c r="T78" s="204">
        <v>0</v>
      </c>
      <c r="U78" s="205">
        <f>SUM(Q78/M78*100)</f>
        <v>0</v>
      </c>
    </row>
    <row r="79" spans="1:21" s="5" customFormat="1" ht="21.75" customHeight="1" hidden="1">
      <c r="A79" s="8"/>
      <c r="B79" s="63" t="s">
        <v>216</v>
      </c>
      <c r="C79" s="247" t="s">
        <v>267</v>
      </c>
      <c r="D79" s="239" t="s">
        <v>4</v>
      </c>
      <c r="E79" s="137">
        <v>19204</v>
      </c>
      <c r="F79" s="44">
        <f t="shared" si="10"/>
        <v>19989.4</v>
      </c>
      <c r="G79" s="83">
        <v>19898.2</v>
      </c>
      <c r="H79" s="83"/>
      <c r="I79" s="91">
        <v>91.2</v>
      </c>
      <c r="J79" s="88">
        <f t="shared" si="2"/>
        <v>10928.800000000001</v>
      </c>
      <c r="K79" s="74">
        <v>10897.6</v>
      </c>
      <c r="L79" s="74"/>
      <c r="M79" s="208">
        <v>31.2</v>
      </c>
      <c r="N79" s="88">
        <f>SUM(O79:Q79)</f>
        <v>9703.3</v>
      </c>
      <c r="O79" s="74">
        <v>9703.3</v>
      </c>
      <c r="P79" s="74"/>
      <c r="Q79" s="79"/>
      <c r="R79" s="199">
        <f t="shared" si="19"/>
        <v>88.78650904033378</v>
      </c>
      <c r="S79" s="200">
        <f t="shared" si="20"/>
        <v>89.04070621054177</v>
      </c>
      <c r="T79" s="200">
        <v>0</v>
      </c>
      <c r="U79" s="201">
        <f>SUM(Q79/M79*100)</f>
        <v>0</v>
      </c>
    </row>
    <row r="80" spans="1:21" s="5" customFormat="1" ht="54" customHeight="1" hidden="1">
      <c r="A80" s="4"/>
      <c r="B80" s="63" t="s">
        <v>146</v>
      </c>
      <c r="C80" s="247" t="s">
        <v>267</v>
      </c>
      <c r="D80" s="239" t="s">
        <v>4</v>
      </c>
      <c r="E80" s="131">
        <v>6549</v>
      </c>
      <c r="F80" s="46">
        <f t="shared" si="10"/>
        <v>6904.7</v>
      </c>
      <c r="G80" s="47">
        <v>6904.7</v>
      </c>
      <c r="H80" s="47"/>
      <c r="I80" s="77"/>
      <c r="J80" s="88">
        <f t="shared" si="2"/>
        <v>3199</v>
      </c>
      <c r="K80" s="74">
        <v>3199</v>
      </c>
      <c r="L80" s="74"/>
      <c r="M80" s="208"/>
      <c r="N80" s="88">
        <f>SUM(O80:Q80)</f>
        <v>2624.1</v>
      </c>
      <c r="O80" s="74">
        <v>2624.1</v>
      </c>
      <c r="P80" s="74"/>
      <c r="Q80" s="79"/>
      <c r="R80" s="199">
        <f t="shared" si="19"/>
        <v>82.0287589871835</v>
      </c>
      <c r="S80" s="200">
        <f t="shared" si="20"/>
        <v>82.0287589871835</v>
      </c>
      <c r="T80" s="200">
        <v>0</v>
      </c>
      <c r="U80" s="201">
        <v>0</v>
      </c>
    </row>
    <row r="81" spans="1:21" s="5" customFormat="1" ht="24" customHeight="1" hidden="1">
      <c r="A81" s="40"/>
      <c r="B81" s="63" t="s">
        <v>319</v>
      </c>
      <c r="C81" s="247" t="s">
        <v>267</v>
      </c>
      <c r="D81" s="239" t="s">
        <v>4</v>
      </c>
      <c r="E81" s="135"/>
      <c r="F81" s="46">
        <f t="shared" si="10"/>
        <v>3026</v>
      </c>
      <c r="G81" s="47">
        <v>3026</v>
      </c>
      <c r="H81" s="47"/>
      <c r="I81" s="77"/>
      <c r="J81" s="88">
        <f t="shared" si="2"/>
        <v>0</v>
      </c>
      <c r="K81" s="74">
        <v>0</v>
      </c>
      <c r="L81" s="74"/>
      <c r="M81" s="208"/>
      <c r="N81" s="88"/>
      <c r="O81" s="74"/>
      <c r="P81" s="74"/>
      <c r="Q81" s="79"/>
      <c r="R81" s="199"/>
      <c r="S81" s="200"/>
      <c r="T81" s="200"/>
      <c r="U81" s="201"/>
    </row>
    <row r="82" spans="1:21" s="5" customFormat="1" ht="54.75" customHeight="1" hidden="1">
      <c r="A82" s="40"/>
      <c r="B82" s="65" t="s">
        <v>155</v>
      </c>
      <c r="C82" s="251" t="s">
        <v>267</v>
      </c>
      <c r="D82" s="243" t="s">
        <v>4</v>
      </c>
      <c r="E82" s="135"/>
      <c r="F82" s="46">
        <f t="shared" si="10"/>
        <v>1500</v>
      </c>
      <c r="G82" s="47">
        <v>1500</v>
      </c>
      <c r="H82" s="47"/>
      <c r="I82" s="77"/>
      <c r="J82" s="88">
        <f t="shared" si="2"/>
        <v>0</v>
      </c>
      <c r="K82" s="74">
        <v>0</v>
      </c>
      <c r="L82" s="74"/>
      <c r="M82" s="208"/>
      <c r="N82" s="88">
        <f>SUM(O82:Q82)</f>
        <v>0</v>
      </c>
      <c r="O82" s="74"/>
      <c r="P82" s="74"/>
      <c r="Q82" s="79"/>
      <c r="R82" s="199">
        <v>0</v>
      </c>
      <c r="S82" s="200">
        <v>0</v>
      </c>
      <c r="T82" s="200">
        <v>0</v>
      </c>
      <c r="U82" s="201">
        <v>0</v>
      </c>
    </row>
    <row r="83" spans="1:21" s="13" customFormat="1" ht="58.5" customHeight="1">
      <c r="A83" s="12" t="s">
        <v>17</v>
      </c>
      <c r="B83" s="464" t="s">
        <v>18</v>
      </c>
      <c r="C83" s="240" t="s">
        <v>269</v>
      </c>
      <c r="D83" s="241" t="s">
        <v>259</v>
      </c>
      <c r="E83" s="138">
        <f>SUM(E84+E99+E106)</f>
        <v>152801.7</v>
      </c>
      <c r="F83" s="106">
        <f aca="true" t="shared" si="22" ref="F83:M83">SUM(F84+F99+F106)</f>
        <v>361724.6</v>
      </c>
      <c r="G83" s="187">
        <f t="shared" si="22"/>
        <v>115301.1</v>
      </c>
      <c r="H83" s="107">
        <f t="shared" si="22"/>
        <v>244029.09999999998</v>
      </c>
      <c r="I83" s="108">
        <f t="shared" si="22"/>
        <v>2394.4</v>
      </c>
      <c r="J83" s="456">
        <f aca="true" t="shared" si="23" ref="J83:J145">SUM(K83:M83)</f>
        <v>215933.59999999998</v>
      </c>
      <c r="K83" s="473">
        <f t="shared" si="22"/>
        <v>32890.9</v>
      </c>
      <c r="L83" s="473">
        <f t="shared" si="22"/>
        <v>180648.3</v>
      </c>
      <c r="M83" s="481">
        <f t="shared" si="22"/>
        <v>2394.4</v>
      </c>
      <c r="N83" s="456">
        <f>SUM(O83:Q83)</f>
        <v>89400.40000000001</v>
      </c>
      <c r="O83" s="473">
        <f>SUM(O84+O99+O106)</f>
        <v>28514.300000000003</v>
      </c>
      <c r="P83" s="473">
        <f>SUM(P84+P99+P106)</f>
        <v>58525.4</v>
      </c>
      <c r="Q83" s="498">
        <f>SUM(Q84+Q99+Q106)</f>
        <v>2360.7</v>
      </c>
      <c r="R83" s="203">
        <f aca="true" t="shared" si="24" ref="R83:U84">SUM(N83/J83*100)</f>
        <v>41.401801294472016</v>
      </c>
      <c r="S83" s="204">
        <f t="shared" si="24"/>
        <v>86.69358393963073</v>
      </c>
      <c r="T83" s="204">
        <f t="shared" si="24"/>
        <v>32.39742638043093</v>
      </c>
      <c r="U83" s="205">
        <f t="shared" si="24"/>
        <v>98.5925492816572</v>
      </c>
    </row>
    <row r="84" spans="1:21" s="13" customFormat="1" ht="20.25" customHeight="1" hidden="1">
      <c r="A84" s="12" t="s">
        <v>217</v>
      </c>
      <c r="B84" s="66" t="s">
        <v>106</v>
      </c>
      <c r="C84" s="240" t="s">
        <v>269</v>
      </c>
      <c r="D84" s="241" t="s">
        <v>258</v>
      </c>
      <c r="E84" s="136">
        <f>SUM(E85+E86+E94+E96)</f>
        <v>41101.2</v>
      </c>
      <c r="F84" s="99">
        <f aca="true" t="shared" si="25" ref="F84:M84">SUM(F85+F88+F94+F95+F96+F86+F87)</f>
        <v>225075.8</v>
      </c>
      <c r="G84" s="100">
        <f t="shared" si="25"/>
        <v>39125.6</v>
      </c>
      <c r="H84" s="100">
        <f>SUM(H85+H88+H94+H95+H96+H86+H87)</f>
        <v>183555.8</v>
      </c>
      <c r="I84" s="102">
        <f t="shared" si="25"/>
        <v>2394.4</v>
      </c>
      <c r="J84" s="99">
        <f t="shared" si="25"/>
        <v>157054.59999999998</v>
      </c>
      <c r="K84" s="100">
        <f t="shared" si="25"/>
        <v>2927.1</v>
      </c>
      <c r="L84" s="100">
        <f t="shared" si="25"/>
        <v>151733.09999999998</v>
      </c>
      <c r="M84" s="101">
        <f t="shared" si="25"/>
        <v>2394.4</v>
      </c>
      <c r="N84" s="99">
        <f>SUM(N85+N88+N94+N95+N96+N86)</f>
        <v>43783.299999999996</v>
      </c>
      <c r="O84" s="100">
        <f>SUM(O85+O88+O94+O95+O96+O86+O87)</f>
        <v>2195.1</v>
      </c>
      <c r="P84" s="100">
        <f>SUM(P85+P88+P94+P95+P96+P86+P87)</f>
        <v>39227.5</v>
      </c>
      <c r="Q84" s="102">
        <f>SUM(Q85+Q88+Q94+Q95+Q96+Q86+Q87)</f>
        <v>2360.7</v>
      </c>
      <c r="R84" s="203">
        <f t="shared" si="24"/>
        <v>27.877757162158893</v>
      </c>
      <c r="S84" s="204">
        <f t="shared" si="24"/>
        <v>74.99231321102798</v>
      </c>
      <c r="T84" s="204">
        <f t="shared" si="24"/>
        <v>25.85296154893033</v>
      </c>
      <c r="U84" s="205">
        <f t="shared" si="24"/>
        <v>98.5925492816572</v>
      </c>
    </row>
    <row r="85" spans="1:21" s="5" customFormat="1" ht="22.5" customHeight="1" hidden="1">
      <c r="A85" s="4"/>
      <c r="B85" s="63" t="s">
        <v>151</v>
      </c>
      <c r="C85" s="247" t="s">
        <v>269</v>
      </c>
      <c r="D85" s="239" t="s">
        <v>258</v>
      </c>
      <c r="E85" s="137">
        <v>5772</v>
      </c>
      <c r="F85" s="44">
        <f t="shared" si="10"/>
        <v>5847.8</v>
      </c>
      <c r="G85" s="83">
        <v>5847.8</v>
      </c>
      <c r="H85" s="83"/>
      <c r="I85" s="91"/>
      <c r="J85" s="88">
        <f t="shared" si="23"/>
        <v>0</v>
      </c>
      <c r="K85" s="74">
        <v>0</v>
      </c>
      <c r="L85" s="74"/>
      <c r="M85" s="208"/>
      <c r="N85" s="88">
        <f aca="true" t="shared" si="26" ref="N85:N108">SUM(O85:Q85)</f>
        <v>0</v>
      </c>
      <c r="O85" s="74"/>
      <c r="P85" s="74"/>
      <c r="Q85" s="79"/>
      <c r="R85" s="199">
        <v>0</v>
      </c>
      <c r="S85" s="200">
        <v>0</v>
      </c>
      <c r="T85" s="200">
        <v>0</v>
      </c>
      <c r="U85" s="201">
        <v>0</v>
      </c>
    </row>
    <row r="86" spans="1:21" s="5" customFormat="1" ht="35.25" customHeight="1" hidden="1">
      <c r="A86" s="4"/>
      <c r="B86" s="63" t="s">
        <v>174</v>
      </c>
      <c r="C86" s="247" t="s">
        <v>269</v>
      </c>
      <c r="D86" s="239" t="s">
        <v>258</v>
      </c>
      <c r="E86" s="131">
        <v>5000</v>
      </c>
      <c r="F86" s="46">
        <f t="shared" si="10"/>
        <v>16585</v>
      </c>
      <c r="G86" s="47">
        <v>7195.9</v>
      </c>
      <c r="H86" s="47">
        <v>9389.1</v>
      </c>
      <c r="I86" s="77"/>
      <c r="J86" s="88">
        <f t="shared" si="23"/>
        <v>11584.2</v>
      </c>
      <c r="K86" s="74">
        <v>2195.1</v>
      </c>
      <c r="L86" s="47">
        <v>9389.1</v>
      </c>
      <c r="M86" s="208"/>
      <c r="N86" s="88">
        <f t="shared" si="26"/>
        <v>2195.1</v>
      </c>
      <c r="O86" s="74">
        <v>2195.1</v>
      </c>
      <c r="P86" s="74"/>
      <c r="Q86" s="79"/>
      <c r="R86" s="199">
        <f>SUM(N86/J86*100)</f>
        <v>18.949085823794476</v>
      </c>
      <c r="S86" s="200">
        <f>SUM(O86/K86*100)</f>
        <v>100</v>
      </c>
      <c r="T86" s="200">
        <f>SUM(P86/L86*100)</f>
        <v>0</v>
      </c>
      <c r="U86" s="201">
        <v>0</v>
      </c>
    </row>
    <row r="87" spans="1:21" s="5" customFormat="1" ht="33.75" customHeight="1" hidden="1">
      <c r="A87" s="4"/>
      <c r="B87" s="63" t="s">
        <v>175</v>
      </c>
      <c r="C87" s="247" t="s">
        <v>269</v>
      </c>
      <c r="D87" s="239" t="s">
        <v>258</v>
      </c>
      <c r="E87" s="131"/>
      <c r="F87" s="82">
        <f t="shared" si="10"/>
        <v>37155.4</v>
      </c>
      <c r="G87" s="55"/>
      <c r="H87" s="55">
        <v>37155.4</v>
      </c>
      <c r="I87" s="90"/>
      <c r="J87" s="88">
        <f>SUM(K87:M87)</f>
        <v>37155.4</v>
      </c>
      <c r="K87" s="74"/>
      <c r="L87" s="47">
        <v>37155.4</v>
      </c>
      <c r="M87" s="208"/>
      <c r="N87" s="88">
        <f t="shared" si="26"/>
        <v>0</v>
      </c>
      <c r="O87" s="74"/>
      <c r="P87" s="74"/>
      <c r="Q87" s="79"/>
      <c r="R87" s="199">
        <f>SUM(N87/J87*100)</f>
        <v>0</v>
      </c>
      <c r="S87" s="200">
        <v>0</v>
      </c>
      <c r="T87" s="200">
        <v>0</v>
      </c>
      <c r="U87" s="201">
        <v>0</v>
      </c>
    </row>
    <row r="88" spans="1:21" s="5" customFormat="1" ht="41.25" customHeight="1" hidden="1">
      <c r="A88" s="4"/>
      <c r="B88" s="63" t="s">
        <v>45</v>
      </c>
      <c r="C88" s="247" t="s">
        <v>269</v>
      </c>
      <c r="D88" s="239" t="s">
        <v>258</v>
      </c>
      <c r="E88" s="131"/>
      <c r="F88" s="46">
        <f t="shared" si="10"/>
        <v>136689.1</v>
      </c>
      <c r="G88" s="47">
        <f>SUM(G89:G93)</f>
        <v>15641.9</v>
      </c>
      <c r="H88" s="47">
        <f>SUM(H89:H93)</f>
        <v>121047.2</v>
      </c>
      <c r="I88" s="77"/>
      <c r="J88" s="290">
        <f>SUM(J89:J93)</f>
        <v>89956.49999999999</v>
      </c>
      <c r="K88" s="47">
        <f>SUM(K89:K93)</f>
        <v>732</v>
      </c>
      <c r="L88" s="47">
        <f>SUM(L89:L93)</f>
        <v>89224.49999999999</v>
      </c>
      <c r="M88" s="48"/>
      <c r="N88" s="290">
        <f>SUM(N89:N93)</f>
        <v>32719.6</v>
      </c>
      <c r="O88" s="47">
        <f>SUM(O89:O93)</f>
        <v>0</v>
      </c>
      <c r="P88" s="47">
        <f>SUM(P89:P93)</f>
        <v>32719.6</v>
      </c>
      <c r="Q88" s="77">
        <f>SUM(Q89:Q93)</f>
        <v>0</v>
      </c>
      <c r="R88" s="199">
        <f>SUM(N88/J88*100)</f>
        <v>36.37269124521297</v>
      </c>
      <c r="S88" s="200">
        <f>SUM(O88/K88*100)</f>
        <v>0</v>
      </c>
      <c r="T88" s="200">
        <v>0</v>
      </c>
      <c r="U88" s="201">
        <v>0</v>
      </c>
    </row>
    <row r="89" spans="1:21" s="5" customFormat="1" ht="19.5" customHeight="1" hidden="1">
      <c r="A89" s="4"/>
      <c r="B89" s="81" t="s">
        <v>154</v>
      </c>
      <c r="C89" s="247" t="s">
        <v>269</v>
      </c>
      <c r="D89" s="239" t="s">
        <v>258</v>
      </c>
      <c r="E89" s="131"/>
      <c r="F89" s="44">
        <f t="shared" si="10"/>
        <v>4000</v>
      </c>
      <c r="G89" s="83">
        <v>4000</v>
      </c>
      <c r="H89" s="83"/>
      <c r="I89" s="91"/>
      <c r="J89" s="88">
        <f>SUM(K89:M89)</f>
        <v>0</v>
      </c>
      <c r="K89" s="74"/>
      <c r="L89" s="74"/>
      <c r="M89" s="208"/>
      <c r="N89" s="88">
        <f t="shared" si="26"/>
        <v>0</v>
      </c>
      <c r="O89" s="74"/>
      <c r="P89" s="74"/>
      <c r="Q89" s="79"/>
      <c r="R89" s="199">
        <v>0</v>
      </c>
      <c r="S89" s="200">
        <v>0</v>
      </c>
      <c r="T89" s="200">
        <v>0</v>
      </c>
      <c r="U89" s="201">
        <v>0</v>
      </c>
    </row>
    <row r="90" spans="1:21" s="5" customFormat="1" ht="36" customHeight="1" hidden="1">
      <c r="A90" s="4"/>
      <c r="B90" s="81" t="s">
        <v>190</v>
      </c>
      <c r="C90" s="247" t="s">
        <v>269</v>
      </c>
      <c r="D90" s="239" t="s">
        <v>258</v>
      </c>
      <c r="E90" s="131"/>
      <c r="F90" s="46">
        <f t="shared" si="10"/>
        <v>57517.600000000006</v>
      </c>
      <c r="G90" s="47">
        <v>7055.3</v>
      </c>
      <c r="H90" s="47">
        <v>50462.3</v>
      </c>
      <c r="I90" s="77"/>
      <c r="J90" s="88">
        <f>SUM(K90:M90)</f>
        <v>37137.6</v>
      </c>
      <c r="K90" s="74"/>
      <c r="L90" s="74">
        <v>37137.6</v>
      </c>
      <c r="M90" s="208"/>
      <c r="N90" s="88">
        <f t="shared" si="26"/>
        <v>16784.7</v>
      </c>
      <c r="O90" s="74"/>
      <c r="P90" s="74">
        <v>16784.7</v>
      </c>
      <c r="Q90" s="79"/>
      <c r="R90" s="199">
        <f>SUM(N90/J90*100)</f>
        <v>45.19597389168929</v>
      </c>
      <c r="S90" s="200">
        <v>0</v>
      </c>
      <c r="T90" s="200">
        <v>0</v>
      </c>
      <c r="U90" s="201">
        <v>0</v>
      </c>
    </row>
    <row r="91" spans="1:21" s="5" customFormat="1" ht="32.25" customHeight="1" hidden="1">
      <c r="A91" s="4"/>
      <c r="B91" s="81" t="s">
        <v>184</v>
      </c>
      <c r="C91" s="247" t="s">
        <v>269</v>
      </c>
      <c r="D91" s="239" t="s">
        <v>258</v>
      </c>
      <c r="E91" s="131"/>
      <c r="F91" s="46">
        <f t="shared" si="10"/>
        <v>62990.799999999996</v>
      </c>
      <c r="G91" s="47">
        <v>3854.6</v>
      </c>
      <c r="H91" s="47">
        <v>59136.2</v>
      </c>
      <c r="I91" s="77"/>
      <c r="J91" s="88">
        <f>SUM(K91:M91)</f>
        <v>40638.2</v>
      </c>
      <c r="K91" s="74"/>
      <c r="L91" s="74">
        <v>40638.2</v>
      </c>
      <c r="M91" s="208"/>
      <c r="N91" s="88">
        <f t="shared" si="26"/>
        <v>15934.9</v>
      </c>
      <c r="O91" s="74"/>
      <c r="P91" s="74">
        <v>15934.9</v>
      </c>
      <c r="Q91" s="79"/>
      <c r="R91" s="199">
        <v>0</v>
      </c>
      <c r="S91" s="200">
        <v>0</v>
      </c>
      <c r="T91" s="200">
        <v>0</v>
      </c>
      <c r="U91" s="201">
        <v>0</v>
      </c>
    </row>
    <row r="92" spans="1:21" s="5" customFormat="1" ht="22.5" customHeight="1" hidden="1">
      <c r="A92" s="4"/>
      <c r="B92" s="78" t="s">
        <v>152</v>
      </c>
      <c r="C92" s="247" t="s">
        <v>269</v>
      </c>
      <c r="D92" s="239" t="s">
        <v>258</v>
      </c>
      <c r="E92" s="131"/>
      <c r="F92" s="46">
        <f t="shared" si="10"/>
        <v>9770.2</v>
      </c>
      <c r="G92" s="47">
        <v>732</v>
      </c>
      <c r="H92" s="47">
        <v>9038.2</v>
      </c>
      <c r="I92" s="77">
        <v>0</v>
      </c>
      <c r="J92" s="88">
        <f>SUM(K92:M92)</f>
        <v>9770.2</v>
      </c>
      <c r="K92" s="74">
        <v>732</v>
      </c>
      <c r="L92" s="74">
        <v>9038.2</v>
      </c>
      <c r="M92" s="208"/>
      <c r="N92" s="88">
        <f t="shared" si="26"/>
        <v>0</v>
      </c>
      <c r="O92" s="74"/>
      <c r="P92" s="74"/>
      <c r="Q92" s="79"/>
      <c r="R92" s="199">
        <v>0</v>
      </c>
      <c r="S92" s="200">
        <v>0</v>
      </c>
      <c r="T92" s="200">
        <v>0</v>
      </c>
      <c r="U92" s="201">
        <v>0</v>
      </c>
    </row>
    <row r="93" spans="1:21" s="5" customFormat="1" ht="19.5" customHeight="1" hidden="1">
      <c r="A93" s="4"/>
      <c r="B93" s="78" t="s">
        <v>153</v>
      </c>
      <c r="C93" s="247" t="s">
        <v>269</v>
      </c>
      <c r="D93" s="239" t="s">
        <v>258</v>
      </c>
      <c r="E93" s="131"/>
      <c r="F93" s="46">
        <f t="shared" si="10"/>
        <v>2410.5</v>
      </c>
      <c r="G93" s="47"/>
      <c r="H93" s="47">
        <v>2410.5</v>
      </c>
      <c r="I93" s="77"/>
      <c r="J93" s="88">
        <f>SUM(K93:M93)</f>
        <v>2410.5</v>
      </c>
      <c r="K93" s="74"/>
      <c r="L93" s="74">
        <v>2410.5</v>
      </c>
      <c r="M93" s="208"/>
      <c r="N93" s="88">
        <f t="shared" si="26"/>
        <v>0</v>
      </c>
      <c r="O93" s="74"/>
      <c r="P93" s="74"/>
      <c r="Q93" s="79"/>
      <c r="R93" s="199">
        <v>0</v>
      </c>
      <c r="S93" s="200">
        <v>0</v>
      </c>
      <c r="T93" s="200">
        <v>0</v>
      </c>
      <c r="U93" s="201">
        <v>0</v>
      </c>
    </row>
    <row r="94" spans="1:21" s="5" customFormat="1" ht="21" customHeight="1" hidden="1">
      <c r="A94" s="4"/>
      <c r="B94" s="63" t="s">
        <v>93</v>
      </c>
      <c r="C94" s="247" t="s">
        <v>269</v>
      </c>
      <c r="D94" s="239" t="s">
        <v>258</v>
      </c>
      <c r="E94" s="131">
        <v>10440</v>
      </c>
      <c r="F94" s="46">
        <f t="shared" si="10"/>
        <v>10440</v>
      </c>
      <c r="G94" s="47">
        <v>10440</v>
      </c>
      <c r="H94" s="47"/>
      <c r="I94" s="77"/>
      <c r="J94" s="88">
        <f t="shared" si="23"/>
        <v>0</v>
      </c>
      <c r="K94" s="74">
        <v>0</v>
      </c>
      <c r="L94" s="74"/>
      <c r="M94" s="208"/>
      <c r="N94" s="88">
        <f t="shared" si="26"/>
        <v>0</v>
      </c>
      <c r="O94" s="74">
        <v>0</v>
      </c>
      <c r="P94" s="74"/>
      <c r="Q94" s="79"/>
      <c r="R94" s="199">
        <v>0</v>
      </c>
      <c r="S94" s="200">
        <v>0</v>
      </c>
      <c r="T94" s="200">
        <v>0</v>
      </c>
      <c r="U94" s="201">
        <v>0</v>
      </c>
    </row>
    <row r="95" spans="1:21" s="5" customFormat="1" ht="21" customHeight="1" hidden="1">
      <c r="A95" s="4"/>
      <c r="B95" s="63" t="s">
        <v>200</v>
      </c>
      <c r="C95" s="247" t="s">
        <v>269</v>
      </c>
      <c r="D95" s="239" t="s">
        <v>258</v>
      </c>
      <c r="E95" s="131"/>
      <c r="F95" s="82">
        <f t="shared" si="10"/>
        <v>2394.4</v>
      </c>
      <c r="G95" s="55"/>
      <c r="H95" s="55"/>
      <c r="I95" s="90">
        <v>2394.4</v>
      </c>
      <c r="J95" s="88">
        <f t="shared" si="23"/>
        <v>2394.4</v>
      </c>
      <c r="K95" s="74"/>
      <c r="L95" s="74"/>
      <c r="M95" s="208">
        <v>2394.4</v>
      </c>
      <c r="N95" s="88">
        <f t="shared" si="26"/>
        <v>2360.7</v>
      </c>
      <c r="O95" s="74"/>
      <c r="P95" s="74"/>
      <c r="Q95" s="79">
        <v>2360.7</v>
      </c>
      <c r="R95" s="199">
        <f>SUM(N95/J95*100)</f>
        <v>98.5925492816572</v>
      </c>
      <c r="S95" s="200">
        <v>0</v>
      </c>
      <c r="T95" s="200">
        <v>0</v>
      </c>
      <c r="U95" s="201">
        <f>SUM(Q95/M95*100)</f>
        <v>98.5925492816572</v>
      </c>
    </row>
    <row r="96" spans="1:21" s="5" customFormat="1" ht="39.75" customHeight="1" hidden="1">
      <c r="A96" s="4"/>
      <c r="B96" s="63" t="s">
        <v>191</v>
      </c>
      <c r="C96" s="247" t="s">
        <v>269</v>
      </c>
      <c r="D96" s="239" t="s">
        <v>258</v>
      </c>
      <c r="E96" s="131">
        <f aca="true" t="shared" si="27" ref="E96:Q96">SUM(E97+E98)</f>
        <v>19889.199999999997</v>
      </c>
      <c r="F96" s="282">
        <f t="shared" si="27"/>
        <v>15964.099999999999</v>
      </c>
      <c r="G96" s="280">
        <f t="shared" si="27"/>
        <v>0</v>
      </c>
      <c r="H96" s="280">
        <f t="shared" si="27"/>
        <v>15964.099999999999</v>
      </c>
      <c r="I96" s="131">
        <f t="shared" si="27"/>
        <v>0</v>
      </c>
      <c r="J96" s="287">
        <f t="shared" si="27"/>
        <v>15964.099999999999</v>
      </c>
      <c r="K96" s="280">
        <f t="shared" si="27"/>
        <v>0</v>
      </c>
      <c r="L96" s="280">
        <f t="shared" si="27"/>
        <v>15964.099999999999</v>
      </c>
      <c r="M96" s="482">
        <f t="shared" si="27"/>
        <v>0</v>
      </c>
      <c r="N96" s="287">
        <f t="shared" si="27"/>
        <v>6507.9</v>
      </c>
      <c r="O96" s="280">
        <f t="shared" si="27"/>
        <v>0</v>
      </c>
      <c r="P96" s="280">
        <f t="shared" si="27"/>
        <v>6507.9</v>
      </c>
      <c r="Q96" s="284">
        <f t="shared" si="27"/>
        <v>0</v>
      </c>
      <c r="R96" s="199">
        <f>SUM(N96/J96*100)</f>
        <v>40.765843361041334</v>
      </c>
      <c r="S96" s="200">
        <v>0</v>
      </c>
      <c r="T96" s="200">
        <f>SUM(P96/L96*100)</f>
        <v>40.765843361041334</v>
      </c>
      <c r="U96" s="201">
        <v>0</v>
      </c>
    </row>
    <row r="97" spans="1:21" s="5" customFormat="1" ht="30.75" customHeight="1" hidden="1">
      <c r="A97" s="32"/>
      <c r="B97" s="81" t="s">
        <v>190</v>
      </c>
      <c r="C97" s="247" t="s">
        <v>269</v>
      </c>
      <c r="D97" s="239" t="s">
        <v>258</v>
      </c>
      <c r="E97" s="131">
        <v>8327.9</v>
      </c>
      <c r="F97" s="44">
        <f t="shared" si="10"/>
        <v>4132.3</v>
      </c>
      <c r="G97" s="281"/>
      <c r="H97" s="83">
        <v>4132.3</v>
      </c>
      <c r="I97" s="91"/>
      <c r="J97" s="88">
        <f t="shared" si="23"/>
        <v>4132.3</v>
      </c>
      <c r="K97" s="74"/>
      <c r="L97" s="74">
        <v>4132.3</v>
      </c>
      <c r="M97" s="208"/>
      <c r="N97" s="88">
        <f t="shared" si="26"/>
        <v>1336</v>
      </c>
      <c r="O97" s="74"/>
      <c r="P97" s="74">
        <v>1336</v>
      </c>
      <c r="Q97" s="79"/>
      <c r="R97" s="199">
        <f>SUM(N97/J97*100)</f>
        <v>32.33066331098904</v>
      </c>
      <c r="S97" s="200">
        <v>0</v>
      </c>
      <c r="T97" s="200">
        <f>SUM(P97/L97*100)</f>
        <v>32.33066331098904</v>
      </c>
      <c r="U97" s="201">
        <v>0</v>
      </c>
    </row>
    <row r="98" spans="1:21" s="5" customFormat="1" ht="31.5" customHeight="1" hidden="1">
      <c r="A98" s="32"/>
      <c r="B98" s="81" t="s">
        <v>184</v>
      </c>
      <c r="C98" s="247" t="s">
        <v>269</v>
      </c>
      <c r="D98" s="239" t="s">
        <v>258</v>
      </c>
      <c r="E98" s="131">
        <v>11561.3</v>
      </c>
      <c r="F98" s="46">
        <f t="shared" si="10"/>
        <v>11831.8</v>
      </c>
      <c r="G98" s="75"/>
      <c r="H98" s="47">
        <v>11831.8</v>
      </c>
      <c r="I98" s="77"/>
      <c r="J98" s="88">
        <f t="shared" si="23"/>
        <v>11831.8</v>
      </c>
      <c r="K98" s="74"/>
      <c r="L98" s="74">
        <v>11831.8</v>
      </c>
      <c r="M98" s="208"/>
      <c r="N98" s="88">
        <f t="shared" si="26"/>
        <v>5171.9</v>
      </c>
      <c r="O98" s="74"/>
      <c r="P98" s="74">
        <v>5171.9</v>
      </c>
      <c r="Q98" s="79"/>
      <c r="R98" s="199">
        <f>SUM(N98/J98*100)</f>
        <v>43.71186125526125</v>
      </c>
      <c r="S98" s="200">
        <v>0</v>
      </c>
      <c r="T98" s="200">
        <f>SUM(P98/L98*100)</f>
        <v>43.71186125526125</v>
      </c>
      <c r="U98" s="201">
        <v>0</v>
      </c>
    </row>
    <row r="99" spans="1:21" s="9" customFormat="1" ht="26.25" customHeight="1" hidden="1">
      <c r="A99" s="14" t="s">
        <v>218</v>
      </c>
      <c r="B99" s="98" t="s">
        <v>140</v>
      </c>
      <c r="C99" s="265" t="s">
        <v>269</v>
      </c>
      <c r="D99" s="266" t="s">
        <v>261</v>
      </c>
      <c r="E99" s="139">
        <f>SUM(E100+E101+E102+E103+E104+E105)</f>
        <v>51565.5</v>
      </c>
      <c r="F99" s="99">
        <f t="shared" si="10"/>
        <v>83514.5</v>
      </c>
      <c r="G99" s="100">
        <f>SUM(G100:G105)</f>
        <v>23041.199999999997</v>
      </c>
      <c r="H99" s="100">
        <f>SUM(H100:H105)</f>
        <v>60473.3</v>
      </c>
      <c r="I99" s="102">
        <f>SUM(I100:I105)</f>
        <v>0</v>
      </c>
      <c r="J99" s="456">
        <f t="shared" si="23"/>
        <v>33859.2</v>
      </c>
      <c r="K99" s="97">
        <f>SUM(K100:K105)</f>
        <v>4944</v>
      </c>
      <c r="L99" s="97">
        <f>SUM(L100:L105)</f>
        <v>28915.2</v>
      </c>
      <c r="M99" s="475">
        <f>SUM(M100:M105)</f>
        <v>0</v>
      </c>
      <c r="N99" s="456">
        <f t="shared" si="26"/>
        <v>20625.7</v>
      </c>
      <c r="O99" s="97">
        <f>SUM(O100:O105)</f>
        <v>1327.8</v>
      </c>
      <c r="P99" s="97">
        <f>SUM(P100:P105)</f>
        <v>19297.9</v>
      </c>
      <c r="Q99" s="165">
        <f>SUM(Q100:Q105)</f>
        <v>0</v>
      </c>
      <c r="R99" s="203">
        <f>SUM(N99/J99*100)</f>
        <v>60.9160877988848</v>
      </c>
      <c r="S99" s="204">
        <f>SUM(O99/K99*100)</f>
        <v>26.856796116504857</v>
      </c>
      <c r="T99" s="204">
        <v>0</v>
      </c>
      <c r="U99" s="205">
        <v>0</v>
      </c>
    </row>
    <row r="100" spans="1:21" s="5" customFormat="1" ht="18.75" customHeight="1" hidden="1">
      <c r="A100" s="4"/>
      <c r="B100" s="63" t="s">
        <v>19</v>
      </c>
      <c r="C100" s="247" t="s">
        <v>269</v>
      </c>
      <c r="D100" s="248" t="s">
        <v>261</v>
      </c>
      <c r="E100" s="140">
        <v>10000</v>
      </c>
      <c r="F100" s="46">
        <f t="shared" si="10"/>
        <v>10000</v>
      </c>
      <c r="G100" s="47">
        <v>10000</v>
      </c>
      <c r="H100" s="47"/>
      <c r="I100" s="77"/>
      <c r="J100" s="88">
        <f t="shared" si="23"/>
        <v>0</v>
      </c>
      <c r="K100" s="74">
        <v>0</v>
      </c>
      <c r="L100" s="74"/>
      <c r="M100" s="208"/>
      <c r="N100" s="88">
        <f t="shared" si="26"/>
        <v>0</v>
      </c>
      <c r="O100" s="74">
        <v>0</v>
      </c>
      <c r="P100" s="74"/>
      <c r="Q100" s="79"/>
      <c r="R100" s="199">
        <v>0</v>
      </c>
      <c r="S100" s="200">
        <v>0</v>
      </c>
      <c r="T100" s="200">
        <v>0</v>
      </c>
      <c r="U100" s="201">
        <v>0</v>
      </c>
    </row>
    <row r="101" spans="1:21" s="5" customFormat="1" ht="18.75" customHeight="1" hidden="1">
      <c r="A101" s="4"/>
      <c r="B101" s="63" t="s">
        <v>20</v>
      </c>
      <c r="C101" s="247" t="s">
        <v>269</v>
      </c>
      <c r="D101" s="248" t="s">
        <v>261</v>
      </c>
      <c r="E101" s="140">
        <v>228</v>
      </c>
      <c r="F101" s="46">
        <f t="shared" si="10"/>
        <v>228</v>
      </c>
      <c r="G101" s="47">
        <v>228</v>
      </c>
      <c r="H101" s="47"/>
      <c r="I101" s="77"/>
      <c r="J101" s="88">
        <f t="shared" si="23"/>
        <v>0</v>
      </c>
      <c r="K101" s="74">
        <v>0</v>
      </c>
      <c r="L101" s="74"/>
      <c r="M101" s="208"/>
      <c r="N101" s="88">
        <f t="shared" si="26"/>
        <v>0</v>
      </c>
      <c r="O101" s="74">
        <v>0</v>
      </c>
      <c r="P101" s="74"/>
      <c r="Q101" s="79"/>
      <c r="R101" s="199">
        <v>0</v>
      </c>
      <c r="S101" s="200">
        <v>0</v>
      </c>
      <c r="T101" s="200">
        <v>0</v>
      </c>
      <c r="U101" s="201">
        <v>0</v>
      </c>
    </row>
    <row r="102" spans="1:21" s="5" customFormat="1" ht="43.5" customHeight="1" hidden="1">
      <c r="A102" s="4"/>
      <c r="B102" s="63" t="s">
        <v>220</v>
      </c>
      <c r="C102" s="247" t="s">
        <v>269</v>
      </c>
      <c r="D102" s="248" t="s">
        <v>261</v>
      </c>
      <c r="E102" s="140">
        <v>3600</v>
      </c>
      <c r="F102" s="46">
        <f t="shared" si="10"/>
        <v>3600</v>
      </c>
      <c r="G102" s="47">
        <v>3600</v>
      </c>
      <c r="H102" s="47"/>
      <c r="I102" s="77"/>
      <c r="J102" s="88">
        <f t="shared" si="23"/>
        <v>1328</v>
      </c>
      <c r="K102" s="74">
        <v>1328</v>
      </c>
      <c r="L102" s="74"/>
      <c r="M102" s="208"/>
      <c r="N102" s="88">
        <f t="shared" si="26"/>
        <v>1327.8</v>
      </c>
      <c r="O102" s="74">
        <v>1327.8</v>
      </c>
      <c r="P102" s="74"/>
      <c r="Q102" s="79"/>
      <c r="R102" s="199">
        <f>SUM(N102/J102*100)</f>
        <v>99.98493975903614</v>
      </c>
      <c r="S102" s="200">
        <f>SUM(O102/K102*100)</f>
        <v>99.98493975903614</v>
      </c>
      <c r="T102" s="200">
        <v>0</v>
      </c>
      <c r="U102" s="201">
        <v>0</v>
      </c>
    </row>
    <row r="103" spans="1:21" s="5" customFormat="1" ht="24" customHeight="1" hidden="1">
      <c r="A103" s="4"/>
      <c r="B103" s="63" t="s">
        <v>7</v>
      </c>
      <c r="C103" s="247" t="s">
        <v>269</v>
      </c>
      <c r="D103" s="248" t="s">
        <v>261</v>
      </c>
      <c r="E103" s="140">
        <v>25362.5</v>
      </c>
      <c r="F103" s="46">
        <f t="shared" si="10"/>
        <v>51085.9</v>
      </c>
      <c r="G103" s="75">
        <v>4227.1</v>
      </c>
      <c r="H103" s="47">
        <v>46858.8</v>
      </c>
      <c r="I103" s="77"/>
      <c r="J103" s="88">
        <f t="shared" si="23"/>
        <v>27805.600000000002</v>
      </c>
      <c r="K103" s="74">
        <v>2504.9</v>
      </c>
      <c r="L103" s="74">
        <v>25300.7</v>
      </c>
      <c r="M103" s="208"/>
      <c r="N103" s="88">
        <f t="shared" si="26"/>
        <v>16485.7</v>
      </c>
      <c r="O103" s="74">
        <v>0</v>
      </c>
      <c r="P103" s="74">
        <v>16485.7</v>
      </c>
      <c r="Q103" s="79"/>
      <c r="R103" s="199">
        <f>SUM(N103/J103*100)</f>
        <v>59.28913600138102</v>
      </c>
      <c r="S103" s="200">
        <v>0</v>
      </c>
      <c r="T103" s="200">
        <v>0</v>
      </c>
      <c r="U103" s="201">
        <v>0</v>
      </c>
    </row>
    <row r="104" spans="1:21" s="5" customFormat="1" ht="38.25" customHeight="1" hidden="1">
      <c r="A104" s="4"/>
      <c r="B104" s="63" t="s">
        <v>21</v>
      </c>
      <c r="C104" s="247" t="s">
        <v>269</v>
      </c>
      <c r="D104" s="248" t="s">
        <v>261</v>
      </c>
      <c r="E104" s="140">
        <v>10000</v>
      </c>
      <c r="F104" s="46">
        <f t="shared" si="10"/>
        <v>14725.6</v>
      </c>
      <c r="G104" s="54">
        <v>1111.1</v>
      </c>
      <c r="H104" s="47">
        <v>13614.5</v>
      </c>
      <c r="I104" s="77"/>
      <c r="J104" s="88">
        <f t="shared" si="23"/>
        <v>4725.6</v>
      </c>
      <c r="K104" s="74">
        <v>1111.1</v>
      </c>
      <c r="L104" s="74">
        <v>3614.5</v>
      </c>
      <c r="M104" s="208"/>
      <c r="N104" s="88">
        <f t="shared" si="26"/>
        <v>2812.2</v>
      </c>
      <c r="O104" s="74"/>
      <c r="P104" s="74">
        <v>2812.2</v>
      </c>
      <c r="Q104" s="79"/>
      <c r="R104" s="199">
        <f>SUM(N104/J104*100)</f>
        <v>59.50990350431691</v>
      </c>
      <c r="S104" s="200">
        <v>0</v>
      </c>
      <c r="T104" s="200">
        <f>SUM(P104/L104*100)</f>
        <v>77.80329229492322</v>
      </c>
      <c r="U104" s="201">
        <v>0</v>
      </c>
    </row>
    <row r="105" spans="1:21" s="5" customFormat="1" ht="24" customHeight="1" hidden="1">
      <c r="A105" s="4"/>
      <c r="B105" s="63" t="s">
        <v>22</v>
      </c>
      <c r="C105" s="247" t="s">
        <v>269</v>
      </c>
      <c r="D105" s="248" t="s">
        <v>261</v>
      </c>
      <c r="E105" s="140">
        <v>2375</v>
      </c>
      <c r="F105" s="46">
        <f t="shared" si="10"/>
        <v>3875</v>
      </c>
      <c r="G105" s="47">
        <v>3875</v>
      </c>
      <c r="H105" s="47"/>
      <c r="I105" s="77"/>
      <c r="J105" s="88">
        <f t="shared" si="23"/>
        <v>0</v>
      </c>
      <c r="K105" s="74">
        <v>0</v>
      </c>
      <c r="L105" s="74"/>
      <c r="M105" s="208"/>
      <c r="N105" s="88">
        <f t="shared" si="26"/>
        <v>0</v>
      </c>
      <c r="O105" s="74">
        <v>0</v>
      </c>
      <c r="P105" s="74"/>
      <c r="Q105" s="79"/>
      <c r="R105" s="199">
        <v>0</v>
      </c>
      <c r="S105" s="200">
        <v>0</v>
      </c>
      <c r="T105" s="200">
        <v>0</v>
      </c>
      <c r="U105" s="201">
        <v>0</v>
      </c>
    </row>
    <row r="106" spans="1:21" s="9" customFormat="1" ht="31.5" customHeight="1" hidden="1">
      <c r="A106" s="8" t="s">
        <v>219</v>
      </c>
      <c r="B106" s="95" t="s">
        <v>123</v>
      </c>
      <c r="C106" s="249" t="s">
        <v>269</v>
      </c>
      <c r="D106" s="250" t="s">
        <v>263</v>
      </c>
      <c r="E106" s="141">
        <f>SUM(E107+E108)</f>
        <v>60135</v>
      </c>
      <c r="F106" s="99">
        <f>SUM(G106:I106)</f>
        <v>53134.3</v>
      </c>
      <c r="G106" s="100">
        <f>SUM(G107:G108)</f>
        <v>53134.3</v>
      </c>
      <c r="H106" s="100"/>
      <c r="I106" s="102"/>
      <c r="J106" s="456">
        <f t="shared" si="23"/>
        <v>25019.8</v>
      </c>
      <c r="K106" s="97">
        <f>SUM(K107:K108)</f>
        <v>25019.8</v>
      </c>
      <c r="L106" s="97">
        <f>SUM(L107:L108)</f>
        <v>0</v>
      </c>
      <c r="M106" s="475">
        <f>SUM(M107:M108)</f>
        <v>0</v>
      </c>
      <c r="N106" s="456">
        <f t="shared" si="26"/>
        <v>24991.4</v>
      </c>
      <c r="O106" s="97">
        <f>SUM(O107:O108)</f>
        <v>24991.4</v>
      </c>
      <c r="P106" s="97">
        <f>SUM(P107:P108)</f>
        <v>0</v>
      </c>
      <c r="Q106" s="165">
        <f>SUM(Q107:Q108)</f>
        <v>0</v>
      </c>
      <c r="R106" s="203">
        <f aca="true" t="shared" si="28" ref="R106:S108">SUM(N106/J106*100)</f>
        <v>99.8864898999992</v>
      </c>
      <c r="S106" s="204">
        <f t="shared" si="28"/>
        <v>99.8864898999992</v>
      </c>
      <c r="T106" s="204">
        <v>0</v>
      </c>
      <c r="U106" s="205">
        <v>0</v>
      </c>
    </row>
    <row r="107" spans="1:21" s="5" customFormat="1" ht="59.25" customHeight="1" hidden="1">
      <c r="A107" s="4"/>
      <c r="B107" s="63" t="s">
        <v>183</v>
      </c>
      <c r="C107" s="247" t="s">
        <v>269</v>
      </c>
      <c r="D107" s="248" t="s">
        <v>263</v>
      </c>
      <c r="E107" s="140">
        <v>15052</v>
      </c>
      <c r="F107" s="46">
        <f>SUM(G107:I107)</f>
        <v>17152</v>
      </c>
      <c r="G107" s="47">
        <v>17152</v>
      </c>
      <c r="H107" s="47"/>
      <c r="I107" s="77"/>
      <c r="J107" s="88">
        <f t="shared" si="23"/>
        <v>2607.1</v>
      </c>
      <c r="K107" s="74">
        <v>2607.1</v>
      </c>
      <c r="L107" s="74"/>
      <c r="M107" s="208"/>
      <c r="N107" s="88">
        <f t="shared" si="26"/>
        <v>2578.7</v>
      </c>
      <c r="O107" s="74">
        <v>2578.7</v>
      </c>
      <c r="P107" s="74"/>
      <c r="Q107" s="79"/>
      <c r="R107" s="199">
        <f t="shared" si="28"/>
        <v>98.91066702466341</v>
      </c>
      <c r="S107" s="200">
        <f t="shared" si="28"/>
        <v>98.91066702466341</v>
      </c>
      <c r="T107" s="200">
        <v>0</v>
      </c>
      <c r="U107" s="201">
        <v>0</v>
      </c>
    </row>
    <row r="108" spans="1:21" s="5" customFormat="1" ht="77.25" customHeight="1" hidden="1" thickBot="1">
      <c r="A108" s="4"/>
      <c r="B108" s="63" t="s">
        <v>168</v>
      </c>
      <c r="C108" s="247" t="s">
        <v>269</v>
      </c>
      <c r="D108" s="248" t="s">
        <v>263</v>
      </c>
      <c r="E108" s="140">
        <v>45083</v>
      </c>
      <c r="F108" s="46">
        <f>SUM(G108:I108)</f>
        <v>35982.3</v>
      </c>
      <c r="G108" s="47">
        <v>35982.3</v>
      </c>
      <c r="H108" s="47"/>
      <c r="I108" s="77"/>
      <c r="J108" s="88">
        <f t="shared" si="23"/>
        <v>22412.7</v>
      </c>
      <c r="K108" s="74">
        <v>22412.7</v>
      </c>
      <c r="L108" s="74"/>
      <c r="M108" s="208"/>
      <c r="N108" s="88">
        <f t="shared" si="26"/>
        <v>22412.7</v>
      </c>
      <c r="O108" s="74">
        <v>22412.7</v>
      </c>
      <c r="P108" s="74"/>
      <c r="Q108" s="79"/>
      <c r="R108" s="199">
        <f t="shared" si="28"/>
        <v>100</v>
      </c>
      <c r="S108" s="200">
        <f t="shared" si="28"/>
        <v>100</v>
      </c>
      <c r="T108" s="200">
        <v>0</v>
      </c>
      <c r="U108" s="201">
        <v>0</v>
      </c>
    </row>
    <row r="109" spans="1:21" s="5" customFormat="1" ht="0.75" customHeight="1" hidden="1">
      <c r="A109" s="158"/>
      <c r="B109" s="155"/>
      <c r="C109" s="252"/>
      <c r="D109" s="252"/>
      <c r="E109" s="153"/>
      <c r="F109" s="156"/>
      <c r="G109" s="154"/>
      <c r="H109" s="154"/>
      <c r="I109" s="154"/>
      <c r="J109" s="88"/>
      <c r="K109" s="74"/>
      <c r="L109" s="74"/>
      <c r="M109" s="208"/>
      <c r="N109" s="172"/>
      <c r="O109" s="170"/>
      <c r="P109" s="170"/>
      <c r="Q109" s="192"/>
      <c r="R109" s="172"/>
      <c r="S109" s="170"/>
      <c r="T109" s="170"/>
      <c r="U109" s="424"/>
    </row>
    <row r="110" spans="1:21" s="25" customFormat="1" ht="17.25" customHeight="1" hidden="1">
      <c r="A110" s="527"/>
      <c r="B110" s="529"/>
      <c r="C110" s="531"/>
      <c r="D110" s="533"/>
      <c r="E110" s="541" t="s">
        <v>170</v>
      </c>
      <c r="F110" s="540" t="s">
        <v>0</v>
      </c>
      <c r="G110" s="525" t="s">
        <v>255</v>
      </c>
      <c r="H110" s="525"/>
      <c r="I110" s="539"/>
      <c r="J110" s="554" t="s">
        <v>293</v>
      </c>
      <c r="K110" s="556" t="s">
        <v>255</v>
      </c>
      <c r="L110" s="556"/>
      <c r="M110" s="557"/>
      <c r="N110" s="554" t="s">
        <v>294</v>
      </c>
      <c r="O110" s="556" t="s">
        <v>255</v>
      </c>
      <c r="P110" s="556"/>
      <c r="Q110" s="558"/>
      <c r="R110" s="554" t="s">
        <v>295</v>
      </c>
      <c r="S110" s="556" t="s">
        <v>255</v>
      </c>
      <c r="T110" s="556"/>
      <c r="U110" s="557"/>
    </row>
    <row r="111" spans="1:21" s="25" customFormat="1" ht="147" customHeight="1" hidden="1" thickBot="1">
      <c r="A111" s="528"/>
      <c r="B111" s="530"/>
      <c r="C111" s="532"/>
      <c r="D111" s="534"/>
      <c r="E111" s="542"/>
      <c r="F111" s="538"/>
      <c r="G111" s="173" t="s">
        <v>134</v>
      </c>
      <c r="H111" s="174" t="s">
        <v>135</v>
      </c>
      <c r="I111" s="176" t="s">
        <v>136</v>
      </c>
      <c r="J111" s="555"/>
      <c r="K111" s="470" t="s">
        <v>134</v>
      </c>
      <c r="L111" s="471" t="s">
        <v>135</v>
      </c>
      <c r="M111" s="478" t="s">
        <v>136</v>
      </c>
      <c r="N111" s="555"/>
      <c r="O111" s="470" t="s">
        <v>134</v>
      </c>
      <c r="P111" s="471" t="s">
        <v>135</v>
      </c>
      <c r="Q111" s="496" t="s">
        <v>136</v>
      </c>
      <c r="R111" s="555"/>
      <c r="S111" s="470" t="s">
        <v>134</v>
      </c>
      <c r="T111" s="471" t="s">
        <v>135</v>
      </c>
      <c r="U111" s="478" t="s">
        <v>136</v>
      </c>
    </row>
    <row r="112" spans="1:21" s="151" customFormat="1" ht="30.75" customHeight="1" hidden="1" thickBot="1">
      <c r="A112" s="150"/>
      <c r="B112" s="177">
        <v>1</v>
      </c>
      <c r="C112" s="263">
        <v>2</v>
      </c>
      <c r="D112" s="264">
        <v>3</v>
      </c>
      <c r="E112" s="179">
        <v>4</v>
      </c>
      <c r="F112" s="178">
        <v>5</v>
      </c>
      <c r="G112" s="178">
        <v>6</v>
      </c>
      <c r="H112" s="178">
        <v>7</v>
      </c>
      <c r="I112" s="180">
        <v>8</v>
      </c>
      <c r="J112" s="479">
        <v>9</v>
      </c>
      <c r="K112" s="472">
        <v>10</v>
      </c>
      <c r="L112" s="472">
        <v>11</v>
      </c>
      <c r="M112" s="480">
        <v>12</v>
      </c>
      <c r="N112" s="490">
        <v>13</v>
      </c>
      <c r="O112" s="474">
        <v>14</v>
      </c>
      <c r="P112" s="474">
        <v>15</v>
      </c>
      <c r="Q112" s="497">
        <v>16</v>
      </c>
      <c r="R112" s="490">
        <v>17</v>
      </c>
      <c r="S112" s="474">
        <v>18</v>
      </c>
      <c r="T112" s="474">
        <v>19</v>
      </c>
      <c r="U112" s="491">
        <v>20</v>
      </c>
    </row>
    <row r="113" spans="1:21" s="9" customFormat="1" ht="35.25" customHeight="1">
      <c r="A113" s="8" t="s">
        <v>23</v>
      </c>
      <c r="B113" s="109" t="s">
        <v>24</v>
      </c>
      <c r="C113" s="249" t="s">
        <v>25</v>
      </c>
      <c r="D113" s="250" t="s">
        <v>259</v>
      </c>
      <c r="E113" s="141">
        <f>SUM(E114+E130+E150+E156)</f>
        <v>1105931.1</v>
      </c>
      <c r="F113" s="99">
        <f>SUM(F114+F130+F150+F156)</f>
        <v>1382590.2</v>
      </c>
      <c r="G113" s="100">
        <f>SUM(G114+G130+G150+G156)</f>
        <v>570972.5000000001</v>
      </c>
      <c r="H113" s="100">
        <f>SUM(H114+H130+H150+H156)</f>
        <v>743701.8</v>
      </c>
      <c r="I113" s="102">
        <f>SUM(I114+I130+I150+I156)</f>
        <v>67915.9</v>
      </c>
      <c r="J113" s="456">
        <f>SUM(K113:M113)</f>
        <v>800193.9</v>
      </c>
      <c r="K113" s="100">
        <f>SUM(K114+K130+K150+K156)</f>
        <v>342017.30000000005</v>
      </c>
      <c r="L113" s="100">
        <f>SUM(L114+L130+L150+L156)</f>
        <v>419632.00000000006</v>
      </c>
      <c r="M113" s="101">
        <f>SUM(M114+M130+M150+M156)</f>
        <v>38544.59999999999</v>
      </c>
      <c r="N113" s="456">
        <f>SUM(O113:Q113)</f>
        <v>642995.9</v>
      </c>
      <c r="O113" s="100">
        <f>SUM(O114+O130+O150+O156)</f>
        <v>286975.30000000005</v>
      </c>
      <c r="P113" s="100">
        <f>SUM(P114+P130+P150+P156)</f>
        <v>332434.2</v>
      </c>
      <c r="Q113" s="102">
        <f>SUM(Q114+Q130+Q150+Q156)</f>
        <v>23586.399999999998</v>
      </c>
      <c r="R113" s="199">
        <f aca="true" t="shared" si="29" ref="R113:R126">SUM(N113/J113*100)</f>
        <v>80.35501145409881</v>
      </c>
      <c r="S113" s="200">
        <f aca="true" t="shared" si="30" ref="S113:S126">SUM(O113/K113*100)</f>
        <v>83.90666203142356</v>
      </c>
      <c r="T113" s="200">
        <f aca="true" t="shared" si="31" ref="T113:T126">SUM(P113/L113*100)</f>
        <v>79.2204121706638</v>
      </c>
      <c r="U113" s="201">
        <f aca="true" t="shared" si="32" ref="U113:U126">SUM(Q113/M113*100)</f>
        <v>61.192488701400464</v>
      </c>
    </row>
    <row r="114" spans="1:21" s="9" customFormat="1" ht="23.25" customHeight="1" hidden="1">
      <c r="A114" s="8" t="s">
        <v>221</v>
      </c>
      <c r="B114" s="271" t="s">
        <v>108</v>
      </c>
      <c r="C114" s="249" t="s">
        <v>25</v>
      </c>
      <c r="D114" s="250" t="s">
        <v>258</v>
      </c>
      <c r="E114" s="141">
        <f>SUM(E115+E116+E117+E118+E119+E120+E121+E122+E123+E124+E125+E126+E127+E128+E129)</f>
        <v>325427.60000000003</v>
      </c>
      <c r="F114" s="99">
        <f>SUM(F115++F116+F117+F118+F119+F120+F121+F122+F123+F124+F125+F126+F127+F129+F128)</f>
        <v>373275.2</v>
      </c>
      <c r="G114" s="100">
        <f>SUM(G115++G116+G117+G118+G119+G120+G121+G122+G123+G124+G125+G126+G127+G129+G128)</f>
        <v>274882.60000000003</v>
      </c>
      <c r="H114" s="100">
        <f aca="true" t="shared" si="33" ref="H114:M114">SUM(H115++H116+H117+H118+H119+H120+H121+H122+H123+H124+H125+H126+H127+H129+H128)</f>
        <v>52785.4</v>
      </c>
      <c r="I114" s="102">
        <f t="shared" si="33"/>
        <v>45607.2</v>
      </c>
      <c r="J114" s="456">
        <f t="shared" si="23"/>
        <v>219083.50000000003</v>
      </c>
      <c r="K114" s="100">
        <f>SUM(K115++K116+K117+K118+K119+K120+K121+K122+K123+K124+K125+K126+K127+K129+K128)</f>
        <v>165948.40000000002</v>
      </c>
      <c r="L114" s="100">
        <f t="shared" si="33"/>
        <v>27347.2</v>
      </c>
      <c r="M114" s="101">
        <f t="shared" si="33"/>
        <v>25787.899999999998</v>
      </c>
      <c r="N114" s="456">
        <f>SUM(O114:Q114)</f>
        <v>157610.60000000003</v>
      </c>
      <c r="O114" s="100">
        <f>SUM(O115++O116+O117+O118+O119+O120+O121+O122+O123+O124+O125+O126+O127+O129+O128)</f>
        <v>139905.7</v>
      </c>
      <c r="P114" s="100">
        <f>SUM(P115++P116+P117+P118+P119+P120+P121+P122+P123+P124+P125+P126+P127+P129+P128)</f>
        <v>1365.2</v>
      </c>
      <c r="Q114" s="102">
        <f>SUM(Q115++Q116+Q117+Q118+Q119+Q120+Q121+Q122+Q123+Q124+Q125+Q126+Q127+Q129+Q128)</f>
        <v>16339.699999999999</v>
      </c>
      <c r="R114" s="88">
        <f t="shared" si="29"/>
        <v>71.94088098829899</v>
      </c>
      <c r="S114" s="74">
        <f t="shared" si="30"/>
        <v>84.30674836274407</v>
      </c>
      <c r="T114" s="74">
        <f t="shared" si="31"/>
        <v>4.9921015679850225</v>
      </c>
      <c r="U114" s="208">
        <f t="shared" si="32"/>
        <v>63.36188677635636</v>
      </c>
    </row>
    <row r="115" spans="1:21" s="5" customFormat="1" ht="24.75" customHeight="1" hidden="1">
      <c r="A115" s="4"/>
      <c r="B115" s="50" t="s">
        <v>26</v>
      </c>
      <c r="C115" s="247" t="s">
        <v>25</v>
      </c>
      <c r="D115" s="248" t="s">
        <v>258</v>
      </c>
      <c r="E115" s="140">
        <v>37319.8</v>
      </c>
      <c r="F115" s="46">
        <f aca="true" t="shared" si="34" ref="F115:F155">SUM(G115:I115)</f>
        <v>39527.50000000001</v>
      </c>
      <c r="G115" s="47">
        <v>34823.3</v>
      </c>
      <c r="H115" s="47">
        <v>655.4</v>
      </c>
      <c r="I115" s="77">
        <v>4048.8</v>
      </c>
      <c r="J115" s="88">
        <f t="shared" si="23"/>
        <v>24056</v>
      </c>
      <c r="K115" s="74">
        <v>21312.9</v>
      </c>
      <c r="L115" s="74">
        <v>327.3</v>
      </c>
      <c r="M115" s="208">
        <v>2415.8</v>
      </c>
      <c r="N115" s="88">
        <f>SUM(O115:Q115)</f>
        <v>20160.1</v>
      </c>
      <c r="O115" s="74">
        <v>18390.6</v>
      </c>
      <c r="P115" s="74">
        <v>311.2</v>
      </c>
      <c r="Q115" s="79">
        <v>1458.3</v>
      </c>
      <c r="R115" s="88">
        <f t="shared" si="29"/>
        <v>83.80487196541402</v>
      </c>
      <c r="S115" s="74">
        <f t="shared" si="30"/>
        <v>86.28858578607321</v>
      </c>
      <c r="T115" s="74">
        <f t="shared" si="31"/>
        <v>95.08096547509929</v>
      </c>
      <c r="U115" s="208">
        <f t="shared" si="32"/>
        <v>60.365096448381486</v>
      </c>
    </row>
    <row r="116" spans="1:21" s="5" customFormat="1" ht="22.5" customHeight="1" hidden="1">
      <c r="A116" s="4"/>
      <c r="B116" s="50" t="s">
        <v>27</v>
      </c>
      <c r="C116" s="247" t="s">
        <v>25</v>
      </c>
      <c r="D116" s="248" t="s">
        <v>258</v>
      </c>
      <c r="E116" s="140">
        <v>21052.8</v>
      </c>
      <c r="F116" s="46">
        <f t="shared" si="34"/>
        <v>22138.6</v>
      </c>
      <c r="G116" s="47">
        <v>18230.5</v>
      </c>
      <c r="H116" s="47">
        <v>97.1</v>
      </c>
      <c r="I116" s="77">
        <v>3811</v>
      </c>
      <c r="J116" s="88">
        <f t="shared" si="23"/>
        <v>13303.099999999999</v>
      </c>
      <c r="K116" s="74">
        <v>11101</v>
      </c>
      <c r="L116" s="74">
        <v>47.8</v>
      </c>
      <c r="M116" s="208">
        <v>2154.3</v>
      </c>
      <c r="N116" s="88">
        <f aca="true" t="shared" si="35" ref="N116:N129">SUM(O116:Q116)</f>
        <v>9884.300000000001</v>
      </c>
      <c r="O116" s="74">
        <v>8487.5</v>
      </c>
      <c r="P116" s="74">
        <v>45.7</v>
      </c>
      <c r="Q116" s="79">
        <v>1351.1</v>
      </c>
      <c r="R116" s="88">
        <f t="shared" si="29"/>
        <v>74.30072689824178</v>
      </c>
      <c r="S116" s="74">
        <f t="shared" si="30"/>
        <v>76.45707593910458</v>
      </c>
      <c r="T116" s="74">
        <f t="shared" si="31"/>
        <v>95.60669456066947</v>
      </c>
      <c r="U116" s="208">
        <f t="shared" si="32"/>
        <v>62.71642760989648</v>
      </c>
    </row>
    <row r="117" spans="1:21" s="5" customFormat="1" ht="24" customHeight="1" hidden="1">
      <c r="A117" s="4"/>
      <c r="B117" s="50" t="s">
        <v>29</v>
      </c>
      <c r="C117" s="247" t="s">
        <v>25</v>
      </c>
      <c r="D117" s="248" t="s">
        <v>258</v>
      </c>
      <c r="E117" s="140">
        <v>21938.2</v>
      </c>
      <c r="F117" s="46">
        <f t="shared" si="34"/>
        <v>23360.300000000003</v>
      </c>
      <c r="G117" s="47">
        <v>19237.4</v>
      </c>
      <c r="H117" s="47">
        <v>218.9</v>
      </c>
      <c r="I117" s="77">
        <v>3904</v>
      </c>
      <c r="J117" s="88">
        <f t="shared" si="23"/>
        <v>14180.400000000001</v>
      </c>
      <c r="K117" s="74">
        <v>11940.2</v>
      </c>
      <c r="L117" s="74">
        <v>110.2</v>
      </c>
      <c r="M117" s="208">
        <v>2130</v>
      </c>
      <c r="N117" s="88">
        <f t="shared" si="35"/>
        <v>12562.9</v>
      </c>
      <c r="O117" s="74">
        <v>10901.4</v>
      </c>
      <c r="P117" s="74">
        <v>107.9</v>
      </c>
      <c r="Q117" s="79">
        <v>1553.6</v>
      </c>
      <c r="R117" s="88">
        <f t="shared" si="29"/>
        <v>88.59341062311358</v>
      </c>
      <c r="S117" s="74">
        <f t="shared" si="30"/>
        <v>91.29997822482035</v>
      </c>
      <c r="T117" s="74">
        <f t="shared" si="31"/>
        <v>97.91288566243195</v>
      </c>
      <c r="U117" s="208">
        <f t="shared" si="32"/>
        <v>72.93896713615024</v>
      </c>
    </row>
    <row r="118" spans="1:21" s="5" customFormat="1" ht="22.5" customHeight="1" hidden="1">
      <c r="A118" s="4"/>
      <c r="B118" s="50" t="s">
        <v>30</v>
      </c>
      <c r="C118" s="247" t="s">
        <v>25</v>
      </c>
      <c r="D118" s="248" t="s">
        <v>258</v>
      </c>
      <c r="E118" s="140">
        <v>29409.2</v>
      </c>
      <c r="F118" s="46">
        <f t="shared" si="34"/>
        <v>31027.7</v>
      </c>
      <c r="G118" s="47">
        <v>27003.2</v>
      </c>
      <c r="H118" s="47">
        <v>648.6</v>
      </c>
      <c r="I118" s="77">
        <v>3375.9</v>
      </c>
      <c r="J118" s="88">
        <f t="shared" si="23"/>
        <v>18005.2</v>
      </c>
      <c r="K118" s="74">
        <v>15666.8</v>
      </c>
      <c r="L118" s="74">
        <v>325.2</v>
      </c>
      <c r="M118" s="208">
        <v>2013.2</v>
      </c>
      <c r="N118" s="88">
        <f t="shared" si="35"/>
        <v>15203.3</v>
      </c>
      <c r="O118" s="74">
        <v>13493</v>
      </c>
      <c r="P118" s="74">
        <v>321.3</v>
      </c>
      <c r="Q118" s="79">
        <v>1389</v>
      </c>
      <c r="R118" s="88">
        <f t="shared" si="29"/>
        <v>84.43838446670962</v>
      </c>
      <c r="S118" s="74">
        <f t="shared" si="30"/>
        <v>86.12479893788138</v>
      </c>
      <c r="T118" s="74">
        <f t="shared" si="31"/>
        <v>98.80073800738009</v>
      </c>
      <c r="U118" s="208">
        <f t="shared" si="32"/>
        <v>68.9946354063183</v>
      </c>
    </row>
    <row r="119" spans="1:21" s="5" customFormat="1" ht="24" customHeight="1" hidden="1">
      <c r="A119" s="4"/>
      <c r="B119" s="50" t="s">
        <v>31</v>
      </c>
      <c r="C119" s="247" t="s">
        <v>25</v>
      </c>
      <c r="D119" s="248" t="s">
        <v>258</v>
      </c>
      <c r="E119" s="140">
        <v>22225.7</v>
      </c>
      <c r="F119" s="46">
        <f t="shared" si="34"/>
        <v>3031</v>
      </c>
      <c r="G119" s="47">
        <v>2340.6</v>
      </c>
      <c r="H119" s="47">
        <v>680</v>
      </c>
      <c r="I119" s="77">
        <v>10.4</v>
      </c>
      <c r="J119" s="88">
        <f t="shared" si="23"/>
        <v>1791.8000000000002</v>
      </c>
      <c r="K119" s="74">
        <v>1101.4</v>
      </c>
      <c r="L119" s="74">
        <v>680</v>
      </c>
      <c r="M119" s="208">
        <v>10.4</v>
      </c>
      <c r="N119" s="88">
        <f t="shared" si="35"/>
        <v>1047.4</v>
      </c>
      <c r="O119" s="74">
        <v>1047.4</v>
      </c>
      <c r="P119" s="74"/>
      <c r="Q119" s="79"/>
      <c r="R119" s="88">
        <f t="shared" si="29"/>
        <v>58.45518473043867</v>
      </c>
      <c r="S119" s="74">
        <f t="shared" si="30"/>
        <v>95.09714908298528</v>
      </c>
      <c r="T119" s="74">
        <f t="shared" si="31"/>
        <v>0</v>
      </c>
      <c r="U119" s="208">
        <f t="shared" si="32"/>
        <v>0</v>
      </c>
    </row>
    <row r="120" spans="1:21" s="5" customFormat="1" ht="22.5" customHeight="1" hidden="1">
      <c r="A120" s="4"/>
      <c r="B120" s="50" t="s">
        <v>32</v>
      </c>
      <c r="C120" s="247" t="s">
        <v>25</v>
      </c>
      <c r="D120" s="248" t="s">
        <v>258</v>
      </c>
      <c r="E120" s="140">
        <v>47420.7</v>
      </c>
      <c r="F120" s="46">
        <f t="shared" si="34"/>
        <v>49860.7</v>
      </c>
      <c r="G120" s="47">
        <v>41283.2</v>
      </c>
      <c r="H120" s="47">
        <v>403.2</v>
      </c>
      <c r="I120" s="77">
        <v>8174.3</v>
      </c>
      <c r="J120" s="88">
        <f t="shared" si="23"/>
        <v>29950.5</v>
      </c>
      <c r="K120" s="74">
        <v>25135.5</v>
      </c>
      <c r="L120" s="74">
        <v>200.8</v>
      </c>
      <c r="M120" s="208">
        <v>4614.2</v>
      </c>
      <c r="N120" s="88">
        <f t="shared" si="35"/>
        <v>23964.800000000003</v>
      </c>
      <c r="O120" s="74">
        <v>20946</v>
      </c>
      <c r="P120" s="74">
        <v>190.4</v>
      </c>
      <c r="Q120" s="79">
        <v>2828.4</v>
      </c>
      <c r="R120" s="88">
        <f t="shared" si="29"/>
        <v>80.01469090666266</v>
      </c>
      <c r="S120" s="74">
        <f t="shared" si="30"/>
        <v>83.33233872411529</v>
      </c>
      <c r="T120" s="74">
        <f t="shared" si="31"/>
        <v>94.8207171314741</v>
      </c>
      <c r="U120" s="208">
        <f t="shared" si="32"/>
        <v>61.29773308482511</v>
      </c>
    </row>
    <row r="121" spans="1:21" s="5" customFormat="1" ht="22.5" customHeight="1" hidden="1">
      <c r="A121" s="4"/>
      <c r="B121" s="50" t="s">
        <v>33</v>
      </c>
      <c r="C121" s="247" t="s">
        <v>25</v>
      </c>
      <c r="D121" s="248" t="s">
        <v>258</v>
      </c>
      <c r="E121" s="140">
        <v>21816.3</v>
      </c>
      <c r="F121" s="46">
        <f t="shared" si="34"/>
        <v>24120.3</v>
      </c>
      <c r="G121" s="47">
        <v>20164</v>
      </c>
      <c r="H121" s="47">
        <v>216</v>
      </c>
      <c r="I121" s="77">
        <v>3740.3</v>
      </c>
      <c r="J121" s="88">
        <f t="shared" si="23"/>
        <v>14358.8</v>
      </c>
      <c r="K121" s="74">
        <v>12162.8</v>
      </c>
      <c r="L121" s="74">
        <v>107.4</v>
      </c>
      <c r="M121" s="208">
        <v>2088.6</v>
      </c>
      <c r="N121" s="88">
        <f t="shared" si="35"/>
        <v>11696.399999999998</v>
      </c>
      <c r="O121" s="74">
        <v>10215.8</v>
      </c>
      <c r="P121" s="74">
        <v>92.8</v>
      </c>
      <c r="Q121" s="79">
        <v>1387.8</v>
      </c>
      <c r="R121" s="88">
        <f t="shared" si="29"/>
        <v>81.45806056216396</v>
      </c>
      <c r="S121" s="74">
        <f t="shared" si="30"/>
        <v>83.99217285493472</v>
      </c>
      <c r="T121" s="74">
        <f t="shared" si="31"/>
        <v>86.40595903165735</v>
      </c>
      <c r="U121" s="208">
        <f t="shared" si="32"/>
        <v>66.44642344153979</v>
      </c>
    </row>
    <row r="122" spans="1:21" s="5" customFormat="1" ht="23.25" customHeight="1" hidden="1">
      <c r="A122" s="4"/>
      <c r="B122" s="50" t="s">
        <v>34</v>
      </c>
      <c r="C122" s="247" t="s">
        <v>25</v>
      </c>
      <c r="D122" s="248" t="s">
        <v>258</v>
      </c>
      <c r="E122" s="140">
        <v>31373.7</v>
      </c>
      <c r="F122" s="46">
        <f t="shared" si="34"/>
        <v>31184.100000000002</v>
      </c>
      <c r="G122" s="47">
        <v>27224.7</v>
      </c>
      <c r="H122" s="47">
        <v>205.2</v>
      </c>
      <c r="I122" s="77">
        <v>3754.2</v>
      </c>
      <c r="J122" s="88">
        <f t="shared" si="23"/>
        <v>18218.2</v>
      </c>
      <c r="K122" s="74">
        <v>16262.4</v>
      </c>
      <c r="L122" s="74">
        <v>101.1</v>
      </c>
      <c r="M122" s="208">
        <v>1854.7</v>
      </c>
      <c r="N122" s="88">
        <f t="shared" si="35"/>
        <v>15335.900000000001</v>
      </c>
      <c r="O122" s="74">
        <v>13973.6</v>
      </c>
      <c r="P122" s="74">
        <v>88.1</v>
      </c>
      <c r="Q122" s="79">
        <v>1274.2</v>
      </c>
      <c r="R122" s="88">
        <f t="shared" si="29"/>
        <v>84.17900780538143</v>
      </c>
      <c r="S122" s="74">
        <f t="shared" si="30"/>
        <v>85.9258166076348</v>
      </c>
      <c r="T122" s="74">
        <f t="shared" si="31"/>
        <v>87.1414441147379</v>
      </c>
      <c r="U122" s="208">
        <f t="shared" si="32"/>
        <v>68.70113765029386</v>
      </c>
    </row>
    <row r="123" spans="1:21" s="5" customFormat="1" ht="23.25" customHeight="1" hidden="1">
      <c r="A123" s="4"/>
      <c r="B123" s="50" t="s">
        <v>35</v>
      </c>
      <c r="C123" s="247" t="s">
        <v>25</v>
      </c>
      <c r="D123" s="248" t="s">
        <v>258</v>
      </c>
      <c r="E123" s="140">
        <v>23361.1</v>
      </c>
      <c r="F123" s="46">
        <f t="shared" si="34"/>
        <v>25170.5</v>
      </c>
      <c r="G123" s="47">
        <v>20803.7</v>
      </c>
      <c r="H123" s="47">
        <v>103.2</v>
      </c>
      <c r="I123" s="77">
        <v>4263.6</v>
      </c>
      <c r="J123" s="88">
        <f t="shared" si="23"/>
        <v>15754</v>
      </c>
      <c r="K123" s="74">
        <v>13218.7</v>
      </c>
      <c r="L123" s="74">
        <v>50.5</v>
      </c>
      <c r="M123" s="208">
        <v>2484.8</v>
      </c>
      <c r="N123" s="88">
        <f t="shared" si="35"/>
        <v>13513.199999999999</v>
      </c>
      <c r="O123" s="74">
        <v>11982.5</v>
      </c>
      <c r="P123" s="74">
        <v>48.4</v>
      </c>
      <c r="Q123" s="79">
        <v>1482.3</v>
      </c>
      <c r="R123" s="88">
        <f t="shared" si="29"/>
        <v>85.77631077821505</v>
      </c>
      <c r="S123" s="74">
        <f t="shared" si="30"/>
        <v>90.64809701407853</v>
      </c>
      <c r="T123" s="74">
        <f t="shared" si="31"/>
        <v>95.84158415841584</v>
      </c>
      <c r="U123" s="208">
        <f t="shared" si="32"/>
        <v>59.6547005795235</v>
      </c>
    </row>
    <row r="124" spans="1:21" s="5" customFormat="1" ht="23.25" customHeight="1" hidden="1">
      <c r="A124" s="4"/>
      <c r="B124" s="50" t="s">
        <v>36</v>
      </c>
      <c r="C124" s="247" t="s">
        <v>25</v>
      </c>
      <c r="D124" s="248" t="s">
        <v>258</v>
      </c>
      <c r="E124" s="140">
        <v>13746.8</v>
      </c>
      <c r="F124" s="46">
        <f t="shared" si="34"/>
        <v>16371.7</v>
      </c>
      <c r="G124" s="47">
        <v>14623.1</v>
      </c>
      <c r="H124" s="47">
        <v>148.1</v>
      </c>
      <c r="I124" s="77">
        <v>1600.5</v>
      </c>
      <c r="J124" s="88">
        <f t="shared" si="23"/>
        <v>8167.3</v>
      </c>
      <c r="K124" s="74">
        <v>7272.7</v>
      </c>
      <c r="L124" s="74">
        <v>74.3</v>
      </c>
      <c r="M124" s="208">
        <v>820.3</v>
      </c>
      <c r="N124" s="88">
        <f t="shared" si="35"/>
        <v>6853.4</v>
      </c>
      <c r="O124" s="74">
        <v>6187</v>
      </c>
      <c r="P124" s="74">
        <v>68.4</v>
      </c>
      <c r="Q124" s="79">
        <v>598</v>
      </c>
      <c r="R124" s="88">
        <f t="shared" si="29"/>
        <v>83.91267615980802</v>
      </c>
      <c r="S124" s="74">
        <f t="shared" si="30"/>
        <v>85.07156901838383</v>
      </c>
      <c r="T124" s="74">
        <f t="shared" si="31"/>
        <v>92.05921938088831</v>
      </c>
      <c r="U124" s="208">
        <f t="shared" si="32"/>
        <v>72.90015847860539</v>
      </c>
    </row>
    <row r="125" spans="1:21" s="5" customFormat="1" ht="22.5" customHeight="1" hidden="1">
      <c r="A125" s="4"/>
      <c r="B125" s="50" t="s">
        <v>37</v>
      </c>
      <c r="C125" s="247" t="s">
        <v>25</v>
      </c>
      <c r="D125" s="248" t="s">
        <v>258</v>
      </c>
      <c r="E125" s="140">
        <v>27727.3</v>
      </c>
      <c r="F125" s="46">
        <f t="shared" si="34"/>
        <v>29857.2</v>
      </c>
      <c r="G125" s="47">
        <v>25758.7</v>
      </c>
      <c r="H125" s="47">
        <v>99.5</v>
      </c>
      <c r="I125" s="77">
        <v>3999</v>
      </c>
      <c r="J125" s="88">
        <f t="shared" si="23"/>
        <v>19111.299999999996</v>
      </c>
      <c r="K125" s="74">
        <v>16674.6</v>
      </c>
      <c r="L125" s="74">
        <v>48.6</v>
      </c>
      <c r="M125" s="208">
        <v>2388.1</v>
      </c>
      <c r="N125" s="88">
        <f t="shared" si="35"/>
        <v>14904.4</v>
      </c>
      <c r="O125" s="74">
        <v>13570.4</v>
      </c>
      <c r="P125" s="74">
        <v>38.4</v>
      </c>
      <c r="Q125" s="79">
        <v>1295.6</v>
      </c>
      <c r="R125" s="88">
        <f t="shared" si="29"/>
        <v>77.98736872949513</v>
      </c>
      <c r="S125" s="74">
        <f t="shared" si="30"/>
        <v>81.38366137718447</v>
      </c>
      <c r="T125" s="74">
        <f t="shared" si="31"/>
        <v>79.01234567901234</v>
      </c>
      <c r="U125" s="208">
        <f t="shared" si="32"/>
        <v>54.25233449185545</v>
      </c>
    </row>
    <row r="126" spans="1:21" s="5" customFormat="1" ht="20.25" customHeight="1" hidden="1">
      <c r="A126" s="4"/>
      <c r="B126" s="50" t="s">
        <v>38</v>
      </c>
      <c r="C126" s="247" t="s">
        <v>25</v>
      </c>
      <c r="D126" s="248" t="s">
        <v>258</v>
      </c>
      <c r="E126" s="140">
        <v>27704.4</v>
      </c>
      <c r="F126" s="46">
        <f>SUM(G126:I126)</f>
        <v>28162.4</v>
      </c>
      <c r="G126" s="47">
        <v>23180.2</v>
      </c>
      <c r="H126" s="47">
        <v>110.5</v>
      </c>
      <c r="I126" s="77">
        <v>4871.7</v>
      </c>
      <c r="J126" s="88">
        <f t="shared" si="23"/>
        <v>16702</v>
      </c>
      <c r="K126" s="74">
        <v>13889.4</v>
      </c>
      <c r="L126" s="74">
        <v>52.6</v>
      </c>
      <c r="M126" s="208">
        <v>2760</v>
      </c>
      <c r="N126" s="88">
        <f t="shared" si="35"/>
        <v>12484.5</v>
      </c>
      <c r="O126" s="74">
        <v>10710.5</v>
      </c>
      <c r="P126" s="74">
        <v>52.6</v>
      </c>
      <c r="Q126" s="79">
        <v>1721.4</v>
      </c>
      <c r="R126" s="88">
        <f t="shared" si="29"/>
        <v>74.74853310980721</v>
      </c>
      <c r="S126" s="74">
        <f t="shared" si="30"/>
        <v>77.11276225034919</v>
      </c>
      <c r="T126" s="74">
        <f t="shared" si="31"/>
        <v>100</v>
      </c>
      <c r="U126" s="208">
        <f t="shared" si="32"/>
        <v>62.36956521739131</v>
      </c>
    </row>
    <row r="127" spans="1:21" s="5" customFormat="1" ht="24" customHeight="1" hidden="1">
      <c r="A127" s="4"/>
      <c r="B127" s="67" t="s">
        <v>283</v>
      </c>
      <c r="C127" s="253" t="s">
        <v>25</v>
      </c>
      <c r="D127" s="254" t="s">
        <v>258</v>
      </c>
      <c r="E127" s="137">
        <v>331.6</v>
      </c>
      <c r="F127" s="46">
        <f t="shared" si="34"/>
        <v>908.8</v>
      </c>
      <c r="G127" s="47"/>
      <c r="H127" s="47">
        <v>908.8</v>
      </c>
      <c r="I127" s="77"/>
      <c r="J127" s="88">
        <f t="shared" si="23"/>
        <v>430.5</v>
      </c>
      <c r="K127" s="74"/>
      <c r="L127" s="74">
        <v>430.5</v>
      </c>
      <c r="M127" s="208"/>
      <c r="N127" s="88">
        <f t="shared" si="35"/>
        <v>0</v>
      </c>
      <c r="O127" s="74"/>
      <c r="P127" s="74"/>
      <c r="Q127" s="79"/>
      <c r="R127" s="88">
        <f aca="true" t="shared" si="36" ref="R127:R146">SUM(N127/J127*100)</f>
        <v>0</v>
      </c>
      <c r="S127" s="74"/>
      <c r="T127" s="74">
        <f>SUM(P127/L127*100)</f>
        <v>0</v>
      </c>
      <c r="U127" s="208"/>
    </row>
    <row r="128" spans="1:21" s="7" customFormat="1" ht="24" customHeight="1" hidden="1">
      <c r="A128" s="6"/>
      <c r="B128" s="63" t="s">
        <v>176</v>
      </c>
      <c r="C128" s="255" t="s">
        <v>25</v>
      </c>
      <c r="D128" s="256" t="s">
        <v>258</v>
      </c>
      <c r="E128" s="142"/>
      <c r="F128" s="46">
        <f t="shared" si="34"/>
        <v>48500.9</v>
      </c>
      <c r="G128" s="55">
        <v>210</v>
      </c>
      <c r="H128" s="55">
        <v>48290.9</v>
      </c>
      <c r="I128" s="467"/>
      <c r="J128" s="88">
        <f t="shared" si="23"/>
        <v>25000.9</v>
      </c>
      <c r="K128" s="74">
        <v>210</v>
      </c>
      <c r="L128" s="74">
        <v>24790.9</v>
      </c>
      <c r="M128" s="483"/>
      <c r="N128" s="88">
        <f t="shared" si="35"/>
        <v>0</v>
      </c>
      <c r="O128" s="226"/>
      <c r="P128" s="226"/>
      <c r="Q128" s="212"/>
      <c r="R128" s="88">
        <f t="shared" si="36"/>
        <v>0</v>
      </c>
      <c r="S128" s="74">
        <f>SUM(O128/K128*100)</f>
        <v>0</v>
      </c>
      <c r="T128" s="74">
        <f>SUM(P128/L128*100)</f>
        <v>0</v>
      </c>
      <c r="U128" s="208"/>
    </row>
    <row r="129" spans="1:21" s="5" customFormat="1" ht="34.5" customHeight="1" hidden="1">
      <c r="A129" s="4"/>
      <c r="B129" s="63" t="s">
        <v>39</v>
      </c>
      <c r="C129" s="247" t="s">
        <v>25</v>
      </c>
      <c r="D129" s="239" t="s">
        <v>258</v>
      </c>
      <c r="E129" s="131"/>
      <c r="F129" s="46">
        <f t="shared" si="34"/>
        <v>53.5</v>
      </c>
      <c r="G129" s="47"/>
      <c r="H129" s="47"/>
      <c r="I129" s="77">
        <v>53.5</v>
      </c>
      <c r="J129" s="88">
        <f t="shared" si="23"/>
        <v>53.5</v>
      </c>
      <c r="K129" s="74"/>
      <c r="L129" s="74"/>
      <c r="M129" s="208">
        <v>53.5</v>
      </c>
      <c r="N129" s="88">
        <f t="shared" si="35"/>
        <v>0</v>
      </c>
      <c r="O129" s="74"/>
      <c r="P129" s="74"/>
      <c r="Q129" s="79"/>
      <c r="R129" s="88">
        <f t="shared" si="36"/>
        <v>0</v>
      </c>
      <c r="S129" s="74"/>
      <c r="T129" s="74"/>
      <c r="U129" s="208">
        <f aca="true" t="shared" si="37" ref="U129:U137">SUM(Q129/M129*100)</f>
        <v>0</v>
      </c>
    </row>
    <row r="130" spans="1:21" s="9" customFormat="1" ht="27.75" customHeight="1" hidden="1">
      <c r="A130" s="8" t="s">
        <v>222</v>
      </c>
      <c r="B130" s="270" t="s">
        <v>141</v>
      </c>
      <c r="C130" s="249" t="s">
        <v>25</v>
      </c>
      <c r="D130" s="241" t="s">
        <v>261</v>
      </c>
      <c r="E130" s="143">
        <f>SUM(E131+E132+E133+E134+E135+E136+E137+E139+E138+E141+E142+E143+E144+E145+E146+E147+E148+E149)</f>
        <v>708996.2</v>
      </c>
      <c r="F130" s="96">
        <f aca="true" t="shared" si="38" ref="F130:Q130">SUM(F131+F132+F133+F134+F135+F136+F137+F138+F139+F141+F142+F143+F144+F145+F146+F147+F148+F149)</f>
        <v>910263</v>
      </c>
      <c r="G130" s="227">
        <f t="shared" si="38"/>
        <v>216847.10000000003</v>
      </c>
      <c r="H130" s="227">
        <f>SUM(H131+H132+H133+H134+H135+H136+H137+H138+H139+H141+H142+H143+H144+H145+H146+H147+H148+H149)</f>
        <v>677975</v>
      </c>
      <c r="I130" s="468">
        <f t="shared" si="38"/>
        <v>15440.899999999998</v>
      </c>
      <c r="J130" s="456">
        <f t="shared" si="23"/>
        <v>520728.70000000007</v>
      </c>
      <c r="K130" s="100">
        <f t="shared" si="38"/>
        <v>129848.7</v>
      </c>
      <c r="L130" s="100">
        <f t="shared" si="38"/>
        <v>381885.00000000006</v>
      </c>
      <c r="M130" s="101">
        <f t="shared" si="38"/>
        <v>8995</v>
      </c>
      <c r="N130" s="456">
        <f>SUM(O130:Q130)</f>
        <v>443965.5</v>
      </c>
      <c r="O130" s="100">
        <f t="shared" si="38"/>
        <v>110877.60000000002</v>
      </c>
      <c r="P130" s="100">
        <f t="shared" si="38"/>
        <v>327802.3</v>
      </c>
      <c r="Q130" s="102">
        <f t="shared" si="38"/>
        <v>5285.6</v>
      </c>
      <c r="R130" s="296">
        <f t="shared" si="36"/>
        <v>85.25850409243814</v>
      </c>
      <c r="S130" s="297">
        <f aca="true" t="shared" si="39" ref="S130:T137">SUM(O130/K130*100)</f>
        <v>85.38984217785779</v>
      </c>
      <c r="T130" s="297">
        <f t="shared" si="39"/>
        <v>85.83796169003756</v>
      </c>
      <c r="U130" s="298">
        <f t="shared" si="37"/>
        <v>58.761534185658704</v>
      </c>
    </row>
    <row r="131" spans="1:21" s="5" customFormat="1" ht="22.5" customHeight="1" hidden="1">
      <c r="A131" s="30"/>
      <c r="B131" s="68" t="s">
        <v>40</v>
      </c>
      <c r="C131" s="247" t="s">
        <v>25</v>
      </c>
      <c r="D131" s="248" t="s">
        <v>261</v>
      </c>
      <c r="E131" s="140">
        <v>92462.2</v>
      </c>
      <c r="F131" s="46">
        <f t="shared" si="34"/>
        <v>99784</v>
      </c>
      <c r="G131" s="47">
        <v>14774.9</v>
      </c>
      <c r="H131" s="47">
        <v>84367.1</v>
      </c>
      <c r="I131" s="77">
        <v>642</v>
      </c>
      <c r="J131" s="88">
        <f t="shared" si="23"/>
        <v>63314.3</v>
      </c>
      <c r="K131" s="74">
        <v>8704.2</v>
      </c>
      <c r="L131" s="74">
        <v>54346.1</v>
      </c>
      <c r="M131" s="208">
        <v>264</v>
      </c>
      <c r="N131" s="88">
        <f>SUM(O131:Q131)</f>
        <v>59587.8</v>
      </c>
      <c r="O131" s="74">
        <v>7658.4</v>
      </c>
      <c r="P131" s="74">
        <v>51666</v>
      </c>
      <c r="Q131" s="79">
        <v>263.4</v>
      </c>
      <c r="R131" s="88">
        <f t="shared" si="36"/>
        <v>94.11428381897929</v>
      </c>
      <c r="S131" s="74">
        <f t="shared" si="39"/>
        <v>87.98511063624456</v>
      </c>
      <c r="T131" s="74">
        <f t="shared" si="39"/>
        <v>95.06845937426974</v>
      </c>
      <c r="U131" s="208">
        <f t="shared" si="37"/>
        <v>99.77272727272727</v>
      </c>
    </row>
    <row r="132" spans="1:21" s="5" customFormat="1" ht="22.5" customHeight="1" hidden="1">
      <c r="A132" s="4"/>
      <c r="B132" s="68" t="s">
        <v>41</v>
      </c>
      <c r="C132" s="247" t="s">
        <v>25</v>
      </c>
      <c r="D132" s="248" t="s">
        <v>261</v>
      </c>
      <c r="E132" s="140">
        <v>59586.2</v>
      </c>
      <c r="F132" s="46">
        <f t="shared" si="34"/>
        <v>60252.2</v>
      </c>
      <c r="G132" s="47">
        <v>9058.6</v>
      </c>
      <c r="H132" s="47">
        <v>50613.2</v>
      </c>
      <c r="I132" s="77">
        <v>580.4</v>
      </c>
      <c r="J132" s="88">
        <f t="shared" si="23"/>
        <v>38653.2</v>
      </c>
      <c r="K132" s="74">
        <v>6140.2</v>
      </c>
      <c r="L132" s="74">
        <v>32178</v>
      </c>
      <c r="M132" s="208">
        <v>335</v>
      </c>
      <c r="N132" s="88">
        <f aca="true" t="shared" si="40" ref="N132:N148">SUM(O132:Q132)</f>
        <v>34371.2</v>
      </c>
      <c r="O132" s="74">
        <v>4493.3</v>
      </c>
      <c r="P132" s="74">
        <v>29706.7</v>
      </c>
      <c r="Q132" s="79">
        <v>171.2</v>
      </c>
      <c r="R132" s="88">
        <f t="shared" si="36"/>
        <v>88.92200387031345</v>
      </c>
      <c r="S132" s="74">
        <f t="shared" si="39"/>
        <v>73.17839809778184</v>
      </c>
      <c r="T132" s="74">
        <f t="shared" si="39"/>
        <v>92.319908011685</v>
      </c>
      <c r="U132" s="208">
        <f t="shared" si="37"/>
        <v>51.10447761194029</v>
      </c>
    </row>
    <row r="133" spans="1:21" s="5" customFormat="1" ht="22.5" customHeight="1" hidden="1">
      <c r="A133" s="4"/>
      <c r="B133" s="68" t="s">
        <v>46</v>
      </c>
      <c r="C133" s="247" t="s">
        <v>25</v>
      </c>
      <c r="D133" s="248" t="s">
        <v>261</v>
      </c>
      <c r="E133" s="140">
        <v>75884.2</v>
      </c>
      <c r="F133" s="46">
        <f t="shared" si="34"/>
        <v>76682.3</v>
      </c>
      <c r="G133" s="47">
        <v>9985</v>
      </c>
      <c r="H133" s="47">
        <v>66487.3</v>
      </c>
      <c r="I133" s="77">
        <v>210</v>
      </c>
      <c r="J133" s="88">
        <f t="shared" si="23"/>
        <v>48030.200000000004</v>
      </c>
      <c r="K133" s="74">
        <v>5649.8</v>
      </c>
      <c r="L133" s="74">
        <v>42280.4</v>
      </c>
      <c r="M133" s="208">
        <v>100</v>
      </c>
      <c r="N133" s="88">
        <f t="shared" si="40"/>
        <v>46507.1</v>
      </c>
      <c r="O133" s="74">
        <v>4879.4</v>
      </c>
      <c r="P133" s="74">
        <v>41549.5</v>
      </c>
      <c r="Q133" s="79">
        <v>78.2</v>
      </c>
      <c r="R133" s="88">
        <f t="shared" si="36"/>
        <v>96.82887016918521</v>
      </c>
      <c r="S133" s="74">
        <f t="shared" si="39"/>
        <v>86.36411908386137</v>
      </c>
      <c r="T133" s="74">
        <f t="shared" si="39"/>
        <v>98.27130301510866</v>
      </c>
      <c r="U133" s="208">
        <f t="shared" si="37"/>
        <v>78.2</v>
      </c>
    </row>
    <row r="134" spans="1:21" s="5" customFormat="1" ht="20.25" customHeight="1" hidden="1">
      <c r="A134" s="4"/>
      <c r="B134" s="68" t="s">
        <v>47</v>
      </c>
      <c r="C134" s="247" t="s">
        <v>25</v>
      </c>
      <c r="D134" s="248" t="s">
        <v>261</v>
      </c>
      <c r="E134" s="140">
        <v>170065.1</v>
      </c>
      <c r="F134" s="46">
        <f t="shared" si="34"/>
        <v>172858.3</v>
      </c>
      <c r="G134" s="47">
        <v>33351.8</v>
      </c>
      <c r="H134" s="47">
        <v>132925</v>
      </c>
      <c r="I134" s="77">
        <v>6581.5</v>
      </c>
      <c r="J134" s="88">
        <f t="shared" si="23"/>
        <v>111071.4</v>
      </c>
      <c r="K134" s="74">
        <v>22640.6</v>
      </c>
      <c r="L134" s="74">
        <v>84612.3</v>
      </c>
      <c r="M134" s="208">
        <v>3818.5</v>
      </c>
      <c r="N134" s="88">
        <f t="shared" si="40"/>
        <v>99731.90000000001</v>
      </c>
      <c r="O134" s="74">
        <v>18730.1</v>
      </c>
      <c r="P134" s="74">
        <v>78480.1</v>
      </c>
      <c r="Q134" s="79">
        <v>2521.7</v>
      </c>
      <c r="R134" s="88">
        <f t="shared" si="36"/>
        <v>89.79080123236047</v>
      </c>
      <c r="S134" s="74">
        <f t="shared" si="39"/>
        <v>82.72793123857141</v>
      </c>
      <c r="T134" s="74">
        <f t="shared" si="39"/>
        <v>92.75259034442983</v>
      </c>
      <c r="U134" s="208">
        <f t="shared" si="37"/>
        <v>66.03902055781066</v>
      </c>
    </row>
    <row r="135" spans="1:21" s="5" customFormat="1" ht="22.5" customHeight="1" hidden="1">
      <c r="A135" s="4"/>
      <c r="B135" s="68" t="s">
        <v>48</v>
      </c>
      <c r="C135" s="247" t="s">
        <v>25</v>
      </c>
      <c r="D135" s="248" t="s">
        <v>261</v>
      </c>
      <c r="E135" s="140">
        <v>66586.2</v>
      </c>
      <c r="F135" s="46">
        <f t="shared" si="34"/>
        <v>73205.4</v>
      </c>
      <c r="G135" s="47">
        <v>13971.3</v>
      </c>
      <c r="H135" s="47">
        <v>57207.1</v>
      </c>
      <c r="I135" s="77">
        <v>2027</v>
      </c>
      <c r="J135" s="88">
        <f t="shared" si="23"/>
        <v>43594.4</v>
      </c>
      <c r="K135" s="74">
        <v>5915.3</v>
      </c>
      <c r="L135" s="74">
        <v>36362.1</v>
      </c>
      <c r="M135" s="208">
        <v>1317</v>
      </c>
      <c r="N135" s="88">
        <f t="shared" si="40"/>
        <v>39877.799999999996</v>
      </c>
      <c r="O135" s="74">
        <v>5548.6</v>
      </c>
      <c r="P135" s="74">
        <v>33653.7</v>
      </c>
      <c r="Q135" s="79">
        <v>675.5</v>
      </c>
      <c r="R135" s="88">
        <f t="shared" si="36"/>
        <v>91.47459306699942</v>
      </c>
      <c r="S135" s="74">
        <f t="shared" si="39"/>
        <v>93.80082159822832</v>
      </c>
      <c r="T135" s="74">
        <f t="shared" si="39"/>
        <v>92.55158530447912</v>
      </c>
      <c r="U135" s="208">
        <f t="shared" si="37"/>
        <v>51.290812452543655</v>
      </c>
    </row>
    <row r="136" spans="1:21" s="5" customFormat="1" ht="21" customHeight="1" hidden="1">
      <c r="A136" s="4"/>
      <c r="B136" s="68" t="s">
        <v>49</v>
      </c>
      <c r="C136" s="247" t="s">
        <v>25</v>
      </c>
      <c r="D136" s="248" t="s">
        <v>261</v>
      </c>
      <c r="E136" s="140">
        <v>43619.3</v>
      </c>
      <c r="F136" s="46">
        <f t="shared" si="34"/>
        <v>42164.3</v>
      </c>
      <c r="G136" s="47">
        <v>10613.6</v>
      </c>
      <c r="H136" s="47">
        <v>31250.7</v>
      </c>
      <c r="I136" s="77">
        <v>300</v>
      </c>
      <c r="J136" s="88">
        <f t="shared" si="23"/>
        <v>23222.600000000002</v>
      </c>
      <c r="K136" s="74">
        <v>4918.6</v>
      </c>
      <c r="L136" s="74">
        <v>18110.8</v>
      </c>
      <c r="M136" s="208">
        <v>193.2</v>
      </c>
      <c r="N136" s="88">
        <f t="shared" si="40"/>
        <v>21837.800000000003</v>
      </c>
      <c r="O136" s="74">
        <v>4163.4</v>
      </c>
      <c r="P136" s="74">
        <v>17532.9</v>
      </c>
      <c r="Q136" s="79">
        <v>141.5</v>
      </c>
      <c r="R136" s="88">
        <f t="shared" si="36"/>
        <v>94.03684341977213</v>
      </c>
      <c r="S136" s="74">
        <f t="shared" si="39"/>
        <v>84.64603749034276</v>
      </c>
      <c r="T136" s="74">
        <f t="shared" si="39"/>
        <v>96.80908629105286</v>
      </c>
      <c r="U136" s="208">
        <f t="shared" si="37"/>
        <v>73.24016563146999</v>
      </c>
    </row>
    <row r="137" spans="1:21" s="5" customFormat="1" ht="20.25" customHeight="1" hidden="1">
      <c r="A137" s="4"/>
      <c r="B137" s="68" t="s">
        <v>50</v>
      </c>
      <c r="C137" s="247" t="s">
        <v>25</v>
      </c>
      <c r="D137" s="248" t="s">
        <v>261</v>
      </c>
      <c r="E137" s="140">
        <v>43229.4</v>
      </c>
      <c r="F137" s="46">
        <f t="shared" si="34"/>
        <v>42324.9</v>
      </c>
      <c r="G137" s="47">
        <v>7153.5</v>
      </c>
      <c r="H137" s="47">
        <v>34199.4</v>
      </c>
      <c r="I137" s="77">
        <v>972</v>
      </c>
      <c r="J137" s="88">
        <f t="shared" si="23"/>
        <v>27816.9</v>
      </c>
      <c r="K137" s="74">
        <v>4321</v>
      </c>
      <c r="L137" s="74">
        <v>22820.9</v>
      </c>
      <c r="M137" s="208">
        <v>675</v>
      </c>
      <c r="N137" s="88">
        <f t="shared" si="40"/>
        <v>22748.899999999998</v>
      </c>
      <c r="O137" s="74">
        <v>2468.5</v>
      </c>
      <c r="P137" s="74">
        <v>20130.1</v>
      </c>
      <c r="Q137" s="79">
        <v>150.3</v>
      </c>
      <c r="R137" s="88">
        <f t="shared" si="36"/>
        <v>81.78085983700555</v>
      </c>
      <c r="S137" s="74">
        <f t="shared" si="39"/>
        <v>57.12797963434391</v>
      </c>
      <c r="T137" s="74">
        <f t="shared" si="39"/>
        <v>88.20905398121896</v>
      </c>
      <c r="U137" s="208">
        <f t="shared" si="37"/>
        <v>22.26666666666667</v>
      </c>
    </row>
    <row r="138" spans="1:21" s="5" customFormat="1" ht="20.25" customHeight="1" hidden="1">
      <c r="A138" s="4"/>
      <c r="B138" s="63" t="s">
        <v>51</v>
      </c>
      <c r="C138" s="247" t="s">
        <v>25</v>
      </c>
      <c r="D138" s="248" t="s">
        <v>261</v>
      </c>
      <c r="E138" s="140">
        <v>6101.7</v>
      </c>
      <c r="F138" s="46">
        <f t="shared" si="34"/>
        <v>0</v>
      </c>
      <c r="G138" s="47"/>
      <c r="H138" s="47"/>
      <c r="I138" s="77"/>
      <c r="J138" s="88">
        <f t="shared" si="23"/>
        <v>0</v>
      </c>
      <c r="K138" s="74"/>
      <c r="L138" s="74"/>
      <c r="M138" s="208"/>
      <c r="N138" s="88">
        <f t="shared" si="40"/>
        <v>0</v>
      </c>
      <c r="O138" s="74"/>
      <c r="P138" s="74"/>
      <c r="Q138" s="79"/>
      <c r="R138" s="88" t="e">
        <f t="shared" si="36"/>
        <v>#DIV/0!</v>
      </c>
      <c r="S138" s="74" t="e">
        <f>SUM(O138/K138*100)</f>
        <v>#DIV/0!</v>
      </c>
      <c r="T138" s="74"/>
      <c r="U138" s="208"/>
    </row>
    <row r="139" spans="1:21" s="5" customFormat="1" ht="39" customHeight="1" hidden="1">
      <c r="A139" s="4"/>
      <c r="B139" s="63" t="s">
        <v>282</v>
      </c>
      <c r="C139" s="247" t="s">
        <v>25</v>
      </c>
      <c r="D139" s="248" t="s">
        <v>261</v>
      </c>
      <c r="E139" s="140">
        <v>22729.8</v>
      </c>
      <c r="F139" s="46">
        <f t="shared" si="34"/>
        <v>23354.3</v>
      </c>
      <c r="G139" s="47"/>
      <c r="H139" s="47">
        <v>23354.3</v>
      </c>
      <c r="I139" s="77"/>
      <c r="J139" s="88">
        <f t="shared" si="23"/>
        <v>15663.2</v>
      </c>
      <c r="K139" s="74"/>
      <c r="L139" s="74">
        <v>15663.2</v>
      </c>
      <c r="M139" s="208"/>
      <c r="N139" s="88">
        <f t="shared" si="40"/>
        <v>3018.2</v>
      </c>
      <c r="O139" s="74"/>
      <c r="P139" s="74">
        <v>3018.2</v>
      </c>
      <c r="Q139" s="79"/>
      <c r="R139" s="88">
        <f t="shared" si="36"/>
        <v>19.269370243628376</v>
      </c>
      <c r="S139" s="74"/>
      <c r="T139" s="74">
        <f>SUM(P139/L139*100)</f>
        <v>19.269370243628376</v>
      </c>
      <c r="U139" s="208"/>
    </row>
    <row r="140" spans="1:21" s="7" customFormat="1" ht="21" customHeight="1" hidden="1">
      <c r="A140" s="6"/>
      <c r="B140" s="69" t="s">
        <v>144</v>
      </c>
      <c r="C140" s="255" t="s">
        <v>25</v>
      </c>
      <c r="D140" s="257" t="s">
        <v>261</v>
      </c>
      <c r="E140" s="144"/>
      <c r="F140" s="46">
        <f t="shared" si="34"/>
        <v>22729.8</v>
      </c>
      <c r="G140" s="47"/>
      <c r="H140" s="47">
        <v>22729.8</v>
      </c>
      <c r="I140" s="77"/>
      <c r="J140" s="88">
        <f t="shared" si="23"/>
        <v>0</v>
      </c>
      <c r="K140" s="226"/>
      <c r="L140" s="226"/>
      <c r="M140" s="483"/>
      <c r="N140" s="88">
        <f t="shared" si="40"/>
        <v>0</v>
      </c>
      <c r="O140" s="226"/>
      <c r="P140" s="226"/>
      <c r="Q140" s="212"/>
      <c r="R140" s="88" t="e">
        <f t="shared" si="36"/>
        <v>#DIV/0!</v>
      </c>
      <c r="S140" s="74" t="e">
        <f aca="true" t="shared" si="41" ref="S140:S146">SUM(O140/K140*100)</f>
        <v>#DIV/0!</v>
      </c>
      <c r="T140" s="74" t="e">
        <f>SUM(P140/L140*100)</f>
        <v>#DIV/0!</v>
      </c>
      <c r="U140" s="208" t="e">
        <f>SUM(Q140/M140*100)</f>
        <v>#DIV/0!</v>
      </c>
    </row>
    <row r="141" spans="1:21" s="31" customFormat="1" ht="19.5" customHeight="1" hidden="1">
      <c r="A141" s="4"/>
      <c r="B141" s="63" t="s">
        <v>313</v>
      </c>
      <c r="C141" s="247" t="s">
        <v>25</v>
      </c>
      <c r="D141" s="248" t="s">
        <v>261</v>
      </c>
      <c r="E141" s="140">
        <v>14254.6</v>
      </c>
      <c r="F141" s="46">
        <f t="shared" si="34"/>
        <v>15002.199999999999</v>
      </c>
      <c r="G141" s="47">
        <v>14003.3</v>
      </c>
      <c r="H141" s="47"/>
      <c r="I141" s="77">
        <v>998.9</v>
      </c>
      <c r="J141" s="88">
        <f t="shared" si="23"/>
        <v>9277.699999999999</v>
      </c>
      <c r="K141" s="59">
        <v>8895.4</v>
      </c>
      <c r="L141" s="228"/>
      <c r="M141" s="484">
        <v>382.3</v>
      </c>
      <c r="N141" s="88">
        <f t="shared" si="40"/>
        <v>8252.6</v>
      </c>
      <c r="O141" s="59">
        <v>8018.8</v>
      </c>
      <c r="P141" s="228"/>
      <c r="Q141" s="93">
        <v>233.8</v>
      </c>
      <c r="R141" s="88">
        <f t="shared" si="36"/>
        <v>88.95092533709865</v>
      </c>
      <c r="S141" s="74">
        <f t="shared" si="41"/>
        <v>90.14546844436451</v>
      </c>
      <c r="T141" s="74"/>
      <c r="U141" s="208">
        <f>SUM(Q141/M141*100)</f>
        <v>61.1561600837039</v>
      </c>
    </row>
    <row r="142" spans="1:21" s="31" customFormat="1" ht="21" customHeight="1" hidden="1">
      <c r="A142" s="4"/>
      <c r="B142" s="63" t="s">
        <v>312</v>
      </c>
      <c r="C142" s="247" t="s">
        <v>25</v>
      </c>
      <c r="D142" s="248" t="s">
        <v>261</v>
      </c>
      <c r="E142" s="140">
        <v>33576.9</v>
      </c>
      <c r="F142" s="46">
        <f t="shared" si="34"/>
        <v>35183.50000000001</v>
      </c>
      <c r="G142" s="47">
        <v>33810.9</v>
      </c>
      <c r="H142" s="47">
        <v>9.3</v>
      </c>
      <c r="I142" s="77">
        <v>1363.3</v>
      </c>
      <c r="J142" s="88">
        <f t="shared" si="23"/>
        <v>21861.7</v>
      </c>
      <c r="K142" s="61">
        <v>20977.9</v>
      </c>
      <c r="L142" s="59">
        <v>9.3</v>
      </c>
      <c r="M142" s="484">
        <v>874.5</v>
      </c>
      <c r="N142" s="88">
        <f t="shared" si="40"/>
        <v>19999.6</v>
      </c>
      <c r="O142" s="59">
        <v>19526.6</v>
      </c>
      <c r="P142" s="59">
        <v>9.3</v>
      </c>
      <c r="Q142" s="93">
        <v>463.7</v>
      </c>
      <c r="R142" s="88">
        <f t="shared" si="36"/>
        <v>91.48236413453664</v>
      </c>
      <c r="S142" s="74">
        <f t="shared" si="41"/>
        <v>93.08176700241681</v>
      </c>
      <c r="T142" s="74">
        <f>SUM(P142/L142*100)</f>
        <v>100</v>
      </c>
      <c r="U142" s="208">
        <f>SUM(Q142/M142*100)</f>
        <v>53.02458547741566</v>
      </c>
    </row>
    <row r="143" spans="1:21" s="5" customFormat="1" ht="24.75" customHeight="1" hidden="1">
      <c r="A143" s="4"/>
      <c r="B143" s="63" t="s">
        <v>314</v>
      </c>
      <c r="C143" s="247" t="s">
        <v>25</v>
      </c>
      <c r="D143" s="248" t="s">
        <v>261</v>
      </c>
      <c r="E143" s="140">
        <v>26004</v>
      </c>
      <c r="F143" s="46">
        <f t="shared" si="34"/>
        <v>30055.7</v>
      </c>
      <c r="G143" s="47">
        <v>29368.8</v>
      </c>
      <c r="H143" s="47"/>
      <c r="I143" s="77">
        <v>686.9</v>
      </c>
      <c r="J143" s="88">
        <f t="shared" si="23"/>
        <v>23971</v>
      </c>
      <c r="K143" s="74">
        <v>23479</v>
      </c>
      <c r="L143" s="74"/>
      <c r="M143" s="208">
        <v>492</v>
      </c>
      <c r="N143" s="88">
        <f t="shared" si="40"/>
        <v>18329.8</v>
      </c>
      <c r="O143" s="74">
        <v>18064.8</v>
      </c>
      <c r="P143" s="74"/>
      <c r="Q143" s="77">
        <v>265</v>
      </c>
      <c r="R143" s="88">
        <f t="shared" si="36"/>
        <v>76.46656376454882</v>
      </c>
      <c r="S143" s="74">
        <f t="shared" si="41"/>
        <v>76.94024447378509</v>
      </c>
      <c r="T143" s="74"/>
      <c r="U143" s="208">
        <f>SUM(Q143/M143*100)</f>
        <v>53.86178861788618</v>
      </c>
    </row>
    <row r="144" spans="1:21" s="5" customFormat="1" ht="22.5" customHeight="1" hidden="1">
      <c r="A144" s="4"/>
      <c r="B144" s="50" t="s">
        <v>285</v>
      </c>
      <c r="C144" s="247" t="s">
        <v>25</v>
      </c>
      <c r="D144" s="248" t="s">
        <v>261</v>
      </c>
      <c r="E144" s="140">
        <v>9771.5</v>
      </c>
      <c r="F144" s="46">
        <f t="shared" si="34"/>
        <v>10413.5</v>
      </c>
      <c r="G144" s="47">
        <v>10411.6</v>
      </c>
      <c r="H144" s="47">
        <v>1.9</v>
      </c>
      <c r="I144" s="77"/>
      <c r="J144" s="88">
        <f t="shared" si="23"/>
        <v>6091.1</v>
      </c>
      <c r="K144" s="74">
        <v>6091.1</v>
      </c>
      <c r="L144" s="74"/>
      <c r="M144" s="208"/>
      <c r="N144" s="88">
        <f t="shared" si="40"/>
        <v>5870.1</v>
      </c>
      <c r="O144" s="74">
        <v>5870.1</v>
      </c>
      <c r="P144" s="74"/>
      <c r="Q144" s="79"/>
      <c r="R144" s="88">
        <f t="shared" si="36"/>
        <v>96.37175551214067</v>
      </c>
      <c r="S144" s="74">
        <f t="shared" si="41"/>
        <v>96.37175551214067</v>
      </c>
      <c r="T144" s="74"/>
      <c r="U144" s="208"/>
    </row>
    <row r="145" spans="1:21" s="5" customFormat="1" ht="21" customHeight="1" hidden="1">
      <c r="A145" s="4"/>
      <c r="B145" s="50" t="s">
        <v>286</v>
      </c>
      <c r="C145" s="247" t="s">
        <v>25</v>
      </c>
      <c r="D145" s="248" t="s">
        <v>261</v>
      </c>
      <c r="E145" s="140">
        <v>10650.5</v>
      </c>
      <c r="F145" s="46">
        <f t="shared" si="34"/>
        <v>10608.7</v>
      </c>
      <c r="G145" s="47">
        <v>10523.2</v>
      </c>
      <c r="H145" s="47">
        <v>1.9</v>
      </c>
      <c r="I145" s="77">
        <v>83.6</v>
      </c>
      <c r="J145" s="88">
        <f t="shared" si="23"/>
        <v>5375.299999999999</v>
      </c>
      <c r="K145" s="74">
        <v>5349.2</v>
      </c>
      <c r="L145" s="74">
        <v>1.9</v>
      </c>
      <c r="M145" s="208">
        <v>24.2</v>
      </c>
      <c r="N145" s="88">
        <f t="shared" si="40"/>
        <v>5092</v>
      </c>
      <c r="O145" s="74">
        <v>5068.8</v>
      </c>
      <c r="P145" s="74"/>
      <c r="Q145" s="79">
        <v>23.2</v>
      </c>
      <c r="R145" s="88">
        <f t="shared" si="36"/>
        <v>94.7295964876379</v>
      </c>
      <c r="S145" s="74">
        <f t="shared" si="41"/>
        <v>94.75809466836162</v>
      </c>
      <c r="T145" s="74"/>
      <c r="U145" s="208">
        <f>SUM(Q145/M145*100)</f>
        <v>95.86776859504133</v>
      </c>
    </row>
    <row r="146" spans="1:21" s="5" customFormat="1" ht="20.25" customHeight="1" hidden="1">
      <c r="A146" s="4"/>
      <c r="B146" s="50" t="s">
        <v>287</v>
      </c>
      <c r="C146" s="247" t="s">
        <v>25</v>
      </c>
      <c r="D146" s="248" t="s">
        <v>261</v>
      </c>
      <c r="E146" s="140">
        <v>12973.6</v>
      </c>
      <c r="F146" s="46">
        <f t="shared" si="34"/>
        <v>12833</v>
      </c>
      <c r="G146" s="47">
        <v>11833</v>
      </c>
      <c r="H146" s="47">
        <v>4.7</v>
      </c>
      <c r="I146" s="77">
        <v>995.3</v>
      </c>
      <c r="J146" s="88">
        <f>SUM(K146:M146)</f>
        <v>7185.7</v>
      </c>
      <c r="K146" s="74">
        <v>6666.4</v>
      </c>
      <c r="L146" s="74"/>
      <c r="M146" s="208">
        <v>519.3</v>
      </c>
      <c r="N146" s="88">
        <f t="shared" si="40"/>
        <v>6605.700000000001</v>
      </c>
      <c r="O146" s="74">
        <v>6307.6</v>
      </c>
      <c r="P146" s="74"/>
      <c r="Q146" s="79">
        <v>298.1</v>
      </c>
      <c r="R146" s="88">
        <f t="shared" si="36"/>
        <v>91.92841337656736</v>
      </c>
      <c r="S146" s="74">
        <f t="shared" si="41"/>
        <v>94.61778471138847</v>
      </c>
      <c r="T146" s="74"/>
      <c r="U146" s="208">
        <f>SUM(Q146/M146*100)</f>
        <v>57.40419795879069</v>
      </c>
    </row>
    <row r="147" spans="1:21" s="5" customFormat="1" ht="19.5" customHeight="1" hidden="1">
      <c r="A147" s="4"/>
      <c r="B147" s="63" t="s">
        <v>52</v>
      </c>
      <c r="C147" s="247" t="s">
        <v>25</v>
      </c>
      <c r="D147" s="248" t="s">
        <v>261</v>
      </c>
      <c r="E147" s="140"/>
      <c r="F147" s="46">
        <f t="shared" si="34"/>
        <v>0</v>
      </c>
      <c r="G147" s="47"/>
      <c r="H147" s="47"/>
      <c r="I147" s="77"/>
      <c r="J147" s="88">
        <f>SUM(K147:M147)</f>
        <v>0</v>
      </c>
      <c r="K147" s="74"/>
      <c r="L147" s="74"/>
      <c r="M147" s="208"/>
      <c r="N147" s="88">
        <f t="shared" si="40"/>
        <v>0</v>
      </c>
      <c r="O147" s="74"/>
      <c r="P147" s="74"/>
      <c r="Q147" s="79"/>
      <c r="R147" s="88"/>
      <c r="S147" s="74"/>
      <c r="T147" s="74"/>
      <c r="U147" s="208"/>
    </row>
    <row r="148" spans="1:21" s="5" customFormat="1" ht="25.5" customHeight="1" hidden="1">
      <c r="A148" s="4"/>
      <c r="B148" s="63" t="s">
        <v>177</v>
      </c>
      <c r="C148" s="247" t="s">
        <v>25</v>
      </c>
      <c r="D148" s="248" t="s">
        <v>261</v>
      </c>
      <c r="E148" s="140">
        <v>21501</v>
      </c>
      <c r="F148" s="46">
        <f t="shared" si="34"/>
        <v>205540.7</v>
      </c>
      <c r="G148" s="75">
        <v>7987.6</v>
      </c>
      <c r="H148" s="47">
        <v>197553.1</v>
      </c>
      <c r="I148" s="77"/>
      <c r="J148" s="88">
        <f>SUM(K148:M148)</f>
        <v>75600</v>
      </c>
      <c r="K148" s="74">
        <v>100</v>
      </c>
      <c r="L148" s="74">
        <v>75500</v>
      </c>
      <c r="M148" s="208"/>
      <c r="N148" s="88">
        <f t="shared" si="40"/>
        <v>52135</v>
      </c>
      <c r="O148" s="74">
        <v>79.2</v>
      </c>
      <c r="P148" s="74">
        <v>52055.8</v>
      </c>
      <c r="Q148" s="79"/>
      <c r="R148" s="88">
        <f>SUM(N148/J148*100)</f>
        <v>68.9616402116402</v>
      </c>
      <c r="S148" s="74">
        <f>SUM(O148/K148*100)</f>
        <v>79.2</v>
      </c>
      <c r="T148" s="74">
        <f>SUM(P148/L148*100)</f>
        <v>68.94807947019868</v>
      </c>
      <c r="U148" s="208"/>
    </row>
    <row r="149" spans="1:21" s="5" customFormat="1" ht="27" customHeight="1" hidden="1">
      <c r="A149" s="32"/>
      <c r="B149" s="67" t="s">
        <v>185</v>
      </c>
      <c r="C149" s="253" t="s">
        <v>25</v>
      </c>
      <c r="D149" s="258" t="s">
        <v>261</v>
      </c>
      <c r="E149" s="145"/>
      <c r="F149" s="46">
        <f t="shared" si="34"/>
        <v>0</v>
      </c>
      <c r="G149" s="47"/>
      <c r="H149" s="47"/>
      <c r="I149" s="77"/>
      <c r="J149" s="88">
        <f>SUM(K149:M149)</f>
        <v>0</v>
      </c>
      <c r="K149" s="74"/>
      <c r="L149" s="74"/>
      <c r="M149" s="208"/>
      <c r="N149" s="88">
        <f>SUM(O149:Q149)</f>
        <v>0</v>
      </c>
      <c r="O149" s="74"/>
      <c r="P149" s="74"/>
      <c r="Q149" s="79"/>
      <c r="R149" s="88"/>
      <c r="S149" s="74" t="e">
        <f>SUM(O149/K149*100)</f>
        <v>#DIV/0!</v>
      </c>
      <c r="T149" s="74" t="e">
        <f>SUM(P149/L149*100)</f>
        <v>#DIV/0!</v>
      </c>
      <c r="U149" s="208"/>
    </row>
    <row r="150" spans="1:21" s="9" customFormat="1" ht="21" customHeight="1" hidden="1">
      <c r="A150" s="14" t="s">
        <v>224</v>
      </c>
      <c r="B150" s="98" t="s">
        <v>225</v>
      </c>
      <c r="C150" s="265" t="s">
        <v>25</v>
      </c>
      <c r="D150" s="266" t="s">
        <v>12</v>
      </c>
      <c r="E150" s="139">
        <f>SUM(E151+E152+E153+E154+E155)</f>
        <v>41042.799999999996</v>
      </c>
      <c r="F150" s="96">
        <f>SUM(G150:H150)</f>
        <v>44069</v>
      </c>
      <c r="G150" s="104">
        <f>SUM(G151:G155)</f>
        <v>43968</v>
      </c>
      <c r="H150" s="104">
        <f>SUM(H151:H155)</f>
        <v>101</v>
      </c>
      <c r="I150" s="105">
        <f>SUM(I151:I155)</f>
        <v>0</v>
      </c>
      <c r="J150" s="456">
        <f aca="true" t="shared" si="42" ref="J150:J233">SUM(K150:M150)</f>
        <v>28287.800000000003</v>
      </c>
      <c r="K150" s="100">
        <f>SUM(K151:K155)</f>
        <v>28186.800000000003</v>
      </c>
      <c r="L150" s="100">
        <f>SUM(L151:L155)</f>
        <v>101</v>
      </c>
      <c r="M150" s="101">
        <f>SUM(M151:M155)</f>
        <v>0</v>
      </c>
      <c r="N150" s="456">
        <f aca="true" t="shared" si="43" ref="N150:N155">SUM(O150:Q150)</f>
        <v>23594.499999999996</v>
      </c>
      <c r="O150" s="100">
        <f>SUM(O151:O155)</f>
        <v>23562.199999999997</v>
      </c>
      <c r="P150" s="100">
        <f>SUM(P151:P155)</f>
        <v>32.3</v>
      </c>
      <c r="Q150" s="102">
        <f>SUM(Q151:Q155)</f>
        <v>0</v>
      </c>
      <c r="R150" s="87">
        <f aca="true" t="shared" si="44" ref="R150:R155">SUM(N150/J150*100)</f>
        <v>83.40874864782695</v>
      </c>
      <c r="S150" s="211">
        <f>SUM(O150/K150*100)</f>
        <v>83.59302936126129</v>
      </c>
      <c r="T150" s="211">
        <f>SUM(P150/L150*100)</f>
        <v>31.980198019801975</v>
      </c>
      <c r="U150" s="291"/>
    </row>
    <row r="151" spans="1:21" s="5" customFormat="1" ht="39" customHeight="1" hidden="1">
      <c r="A151" s="4"/>
      <c r="B151" s="63" t="s">
        <v>281</v>
      </c>
      <c r="C151" s="247" t="s">
        <v>25</v>
      </c>
      <c r="D151" s="248" t="s">
        <v>12</v>
      </c>
      <c r="E151" s="140">
        <v>10546</v>
      </c>
      <c r="F151" s="46">
        <f t="shared" si="34"/>
        <v>12395.2</v>
      </c>
      <c r="G151" s="47">
        <v>12395.2</v>
      </c>
      <c r="H151" s="47"/>
      <c r="I151" s="77"/>
      <c r="J151" s="88">
        <f t="shared" si="42"/>
        <v>6930.7</v>
      </c>
      <c r="K151" s="74">
        <v>6930.7</v>
      </c>
      <c r="L151" s="74"/>
      <c r="M151" s="208"/>
      <c r="N151" s="88">
        <f t="shared" si="43"/>
        <v>6380.6</v>
      </c>
      <c r="O151" s="74">
        <v>6380.6</v>
      </c>
      <c r="P151" s="74"/>
      <c r="Q151" s="79"/>
      <c r="R151" s="88">
        <f t="shared" si="44"/>
        <v>92.06285079429207</v>
      </c>
      <c r="S151" s="74">
        <f>SUM(O151/K151*100)</f>
        <v>92.06285079429207</v>
      </c>
      <c r="T151" s="74"/>
      <c r="U151" s="208"/>
    </row>
    <row r="152" spans="1:21" s="5" customFormat="1" ht="36" customHeight="1" hidden="1">
      <c r="A152" s="4"/>
      <c r="B152" s="63" t="s">
        <v>280</v>
      </c>
      <c r="C152" s="247" t="s">
        <v>25</v>
      </c>
      <c r="D152" s="248" t="s">
        <v>12</v>
      </c>
      <c r="E152" s="140">
        <v>25212.7</v>
      </c>
      <c r="F152" s="46">
        <f t="shared" si="34"/>
        <v>25455.7</v>
      </c>
      <c r="G152" s="47">
        <v>25455.7</v>
      </c>
      <c r="H152" s="47"/>
      <c r="I152" s="77"/>
      <c r="J152" s="88">
        <f t="shared" si="42"/>
        <v>17217.2</v>
      </c>
      <c r="K152" s="74">
        <v>17217.2</v>
      </c>
      <c r="L152" s="74"/>
      <c r="M152" s="208"/>
      <c r="N152" s="88">
        <f t="shared" si="43"/>
        <v>14128.5</v>
      </c>
      <c r="O152" s="74">
        <v>14128.5</v>
      </c>
      <c r="P152" s="74"/>
      <c r="Q152" s="79"/>
      <c r="R152" s="88">
        <f t="shared" si="44"/>
        <v>82.06038147898612</v>
      </c>
      <c r="S152" s="74">
        <f>SUM(O152/K152*100)</f>
        <v>82.06038147898612</v>
      </c>
      <c r="T152" s="74"/>
      <c r="U152" s="208"/>
    </row>
    <row r="153" spans="1:21" s="5" customFormat="1" ht="33.75" customHeight="1" hidden="1">
      <c r="A153" s="4"/>
      <c r="B153" s="63" t="s">
        <v>279</v>
      </c>
      <c r="C153" s="247" t="s">
        <v>25</v>
      </c>
      <c r="D153" s="239" t="s">
        <v>12</v>
      </c>
      <c r="E153" s="131">
        <v>800</v>
      </c>
      <c r="F153" s="46">
        <f t="shared" si="34"/>
        <v>1300</v>
      </c>
      <c r="G153" s="47">
        <v>1300</v>
      </c>
      <c r="H153" s="47"/>
      <c r="I153" s="77"/>
      <c r="J153" s="88">
        <f t="shared" si="42"/>
        <v>1300</v>
      </c>
      <c r="K153" s="74">
        <v>1300</v>
      </c>
      <c r="L153" s="74"/>
      <c r="M153" s="208"/>
      <c r="N153" s="88">
        <f t="shared" si="43"/>
        <v>1022.3</v>
      </c>
      <c r="O153" s="74">
        <v>1022.3</v>
      </c>
      <c r="P153" s="74"/>
      <c r="Q153" s="79"/>
      <c r="R153" s="88">
        <f t="shared" si="44"/>
        <v>78.63846153846154</v>
      </c>
      <c r="S153" s="74">
        <f>SUM(O153/K153*100)</f>
        <v>78.63846153846154</v>
      </c>
      <c r="T153" s="74"/>
      <c r="U153" s="208"/>
    </row>
    <row r="154" spans="1:21" s="5" customFormat="1" ht="23.25" customHeight="1" hidden="1">
      <c r="A154" s="4"/>
      <c r="B154" s="63" t="s">
        <v>248</v>
      </c>
      <c r="C154" s="247" t="s">
        <v>25</v>
      </c>
      <c r="D154" s="239" t="s">
        <v>12</v>
      </c>
      <c r="E154" s="131">
        <v>4484.1</v>
      </c>
      <c r="F154" s="46">
        <f t="shared" si="34"/>
        <v>4484.1</v>
      </c>
      <c r="G154" s="47">
        <v>4484.1</v>
      </c>
      <c r="H154" s="47"/>
      <c r="I154" s="77"/>
      <c r="J154" s="88">
        <f t="shared" si="42"/>
        <v>2405.9</v>
      </c>
      <c r="K154" s="74">
        <v>2405.9</v>
      </c>
      <c r="L154" s="74"/>
      <c r="M154" s="208"/>
      <c r="N154" s="88">
        <f t="shared" si="43"/>
        <v>2030.8</v>
      </c>
      <c r="O154" s="74">
        <v>2030.8</v>
      </c>
      <c r="P154" s="74"/>
      <c r="Q154" s="79"/>
      <c r="R154" s="88">
        <f t="shared" si="44"/>
        <v>84.40916081300138</v>
      </c>
      <c r="S154" s="74">
        <f>SUM(O154/K154*100)</f>
        <v>84.40916081300138</v>
      </c>
      <c r="T154" s="74"/>
      <c r="U154" s="208"/>
    </row>
    <row r="155" spans="1:21" s="5" customFormat="1" ht="39" customHeight="1" hidden="1">
      <c r="A155" s="4"/>
      <c r="B155" s="63" t="s">
        <v>278</v>
      </c>
      <c r="C155" s="247" t="s">
        <v>25</v>
      </c>
      <c r="D155" s="239" t="s">
        <v>12</v>
      </c>
      <c r="E155" s="131"/>
      <c r="F155" s="46">
        <f t="shared" si="34"/>
        <v>434</v>
      </c>
      <c r="G155" s="47">
        <v>333</v>
      </c>
      <c r="H155" s="47">
        <v>101</v>
      </c>
      <c r="I155" s="77"/>
      <c r="J155" s="88">
        <f t="shared" si="42"/>
        <v>434</v>
      </c>
      <c r="K155" s="74">
        <v>333</v>
      </c>
      <c r="L155" s="74">
        <v>101</v>
      </c>
      <c r="M155" s="208"/>
      <c r="N155" s="88">
        <f t="shared" si="43"/>
        <v>32.3</v>
      </c>
      <c r="O155" s="74"/>
      <c r="P155" s="74">
        <v>32.3</v>
      </c>
      <c r="Q155" s="79"/>
      <c r="R155" s="88">
        <f t="shared" si="44"/>
        <v>7.442396313364055</v>
      </c>
      <c r="S155" s="74">
        <f>SUM(O155/K155*100)</f>
        <v>0</v>
      </c>
      <c r="T155" s="74">
        <f>SUM(P155/L155*100)</f>
        <v>31.980198019801975</v>
      </c>
      <c r="U155" s="208"/>
    </row>
    <row r="156" spans="1:21" s="9" customFormat="1" ht="27" customHeight="1" hidden="1">
      <c r="A156" s="14" t="s">
        <v>226</v>
      </c>
      <c r="B156" s="98" t="s">
        <v>53</v>
      </c>
      <c r="C156" s="265" t="s">
        <v>25</v>
      </c>
      <c r="D156" s="237" t="s">
        <v>25</v>
      </c>
      <c r="E156" s="143">
        <f>SUM(E158+E159+E163+E180+E181+E182+E183+E186)</f>
        <v>30464.5</v>
      </c>
      <c r="F156" s="375">
        <f>SUM(G156:I156)</f>
        <v>54983</v>
      </c>
      <c r="G156" s="100">
        <f>SUM(G158+G159+G180+G183+G184+G185+G186)</f>
        <v>35274.799999999996</v>
      </c>
      <c r="H156" s="100">
        <f>H158+H159+H180+H183+H184+H185</f>
        <v>12840.400000000001</v>
      </c>
      <c r="I156" s="434">
        <f>I158+I159+I180+I183+I184+I185</f>
        <v>6867.799999999999</v>
      </c>
      <c r="J156" s="99">
        <f>SUM(K156:M156)</f>
        <v>32093.899999999998</v>
      </c>
      <c r="K156" s="100">
        <f>K158+K159+K180+K183+K184+K185</f>
        <v>18033.399999999998</v>
      </c>
      <c r="L156" s="100">
        <f>L158+L159+L180+L183+L184+L185</f>
        <v>10298.8</v>
      </c>
      <c r="M156" s="101">
        <f>M158+M159+M180+M183+M184+M185</f>
        <v>3761.7000000000003</v>
      </c>
      <c r="N156" s="456">
        <f>SUM(O156:Q156)</f>
        <v>17825.3</v>
      </c>
      <c r="O156" s="100">
        <f>O158+O159+O180+O183+O184+O185</f>
        <v>12629.800000000001</v>
      </c>
      <c r="P156" s="100">
        <f>P158+P159+P180+P183+P184+P185</f>
        <v>3234.4</v>
      </c>
      <c r="Q156" s="102">
        <f>Q158+Q159+Q180+Q183+Q184+Q185</f>
        <v>1961.1</v>
      </c>
      <c r="R156" s="87">
        <f aca="true" t="shared" si="45" ref="R156:U170">SUM(N156/J156*100)</f>
        <v>55.54108413125236</v>
      </c>
      <c r="S156" s="211">
        <f t="shared" si="45"/>
        <v>70.03560060776117</v>
      </c>
      <c r="T156" s="211">
        <f t="shared" si="45"/>
        <v>31.405600652503207</v>
      </c>
      <c r="U156" s="291">
        <f t="shared" si="45"/>
        <v>52.13334396682351</v>
      </c>
    </row>
    <row r="157" spans="1:21" s="5" customFormat="1" ht="0.75" customHeight="1" hidden="1">
      <c r="A157" s="4"/>
      <c r="B157" s="78" t="s">
        <v>250</v>
      </c>
      <c r="C157" s="247" t="s">
        <v>25</v>
      </c>
      <c r="D157" s="239" t="s">
        <v>25</v>
      </c>
      <c r="E157" s="131"/>
      <c r="F157" s="46">
        <f>SUM(G157:I157)</f>
        <v>0</v>
      </c>
      <c r="G157" s="47"/>
      <c r="H157" s="47"/>
      <c r="I157" s="77"/>
      <c r="J157" s="88" t="e">
        <f t="shared" si="42"/>
        <v>#REF!</v>
      </c>
      <c r="K157" s="74" t="e">
        <f>SUM(G157+#REF!+#REF!+#REF!+#REF!)</f>
        <v>#REF!</v>
      </c>
      <c r="L157" s="74" t="e">
        <f>SUM(H157+#REF!+#REF!+#REF!)</f>
        <v>#REF!</v>
      </c>
      <c r="M157" s="208" t="e">
        <f>SUM(I157+#REF!)</f>
        <v>#REF!</v>
      </c>
      <c r="N157" s="456">
        <f>SUM(O157:Q157)</f>
        <v>0</v>
      </c>
      <c r="O157" s="74"/>
      <c r="P157" s="74"/>
      <c r="Q157" s="79"/>
      <c r="R157" s="88" t="e">
        <f t="shared" si="45"/>
        <v>#REF!</v>
      </c>
      <c r="S157" s="74" t="e">
        <f t="shared" si="45"/>
        <v>#REF!</v>
      </c>
      <c r="T157" s="74" t="e">
        <f t="shared" si="45"/>
        <v>#REF!</v>
      </c>
      <c r="U157" s="208" t="e">
        <f t="shared" si="45"/>
        <v>#REF!</v>
      </c>
    </row>
    <row r="158" spans="1:21" s="5" customFormat="1" ht="23.25" customHeight="1" hidden="1">
      <c r="A158" s="4"/>
      <c r="B158" s="63" t="s">
        <v>277</v>
      </c>
      <c r="C158" s="247" t="s">
        <v>25</v>
      </c>
      <c r="D158" s="239" t="s">
        <v>25</v>
      </c>
      <c r="E158" s="131">
        <v>2027.6</v>
      </c>
      <c r="F158" s="46">
        <f>SUM(G158:I158)</f>
        <v>8596.2</v>
      </c>
      <c r="G158" s="47">
        <v>2725</v>
      </c>
      <c r="H158" s="47">
        <v>5871.2</v>
      </c>
      <c r="I158" s="77"/>
      <c r="J158" s="88">
        <f t="shared" si="42"/>
        <v>7316.799999999999</v>
      </c>
      <c r="K158" s="74">
        <v>1445.6</v>
      </c>
      <c r="L158" s="74">
        <v>5871.2</v>
      </c>
      <c r="M158" s="208"/>
      <c r="N158" s="290">
        <f>SUM(O158:Q158)</f>
        <v>2323.9</v>
      </c>
      <c r="O158" s="47">
        <v>489.6</v>
      </c>
      <c r="P158" s="47">
        <v>1834.3</v>
      </c>
      <c r="Q158" s="77"/>
      <c r="R158" s="88">
        <f t="shared" si="45"/>
        <v>31.76115241635688</v>
      </c>
      <c r="S158" s="74">
        <f t="shared" si="45"/>
        <v>33.8682899833979</v>
      </c>
      <c r="T158" s="74">
        <f t="shared" si="45"/>
        <v>31.242335468047415</v>
      </c>
      <c r="U158" s="208"/>
    </row>
    <row r="159" spans="1:21" s="5" customFormat="1" ht="19.5" customHeight="1" hidden="1">
      <c r="A159" s="4"/>
      <c r="B159" s="63" t="s">
        <v>251</v>
      </c>
      <c r="C159" s="247" t="s">
        <v>25</v>
      </c>
      <c r="D159" s="239" t="s">
        <v>25</v>
      </c>
      <c r="E159" s="131">
        <v>4214.9</v>
      </c>
      <c r="F159" s="46">
        <f>SUM(G159:I159)</f>
        <v>19506.9</v>
      </c>
      <c r="G159" s="51">
        <f>SUM(G160+G161+G162+G163+G164+G165+G166+G167+G168+G169+G170+G171+G172+G176+G177+G178+G179)</f>
        <v>9326.9</v>
      </c>
      <c r="H159" s="51">
        <f>SUM(H160+H161+H162+H163+H164+H165+H166+H167+H168+H169+H170+H171+H172+H176+H177+H178+H179)</f>
        <v>6303.200000000001</v>
      </c>
      <c r="I159" s="76">
        <f>SUM(I160+I161+I162+I163+I164+I165+I166+I167+I168+I169+I170+I171+I172+I176+I177+I178+I179)</f>
        <v>3876.8</v>
      </c>
      <c r="J159" s="46">
        <f>SUM(K159:M159)</f>
        <v>10199.699999999999</v>
      </c>
      <c r="K159" s="51">
        <f>SUM(K160+K161+K162+K163+K164+K165+K166+K167+K168+K169+K170+K171+K172+K176+K177+K178+K179)</f>
        <v>4422.599999999999</v>
      </c>
      <c r="L159" s="51">
        <f>SUM(L160+L161+L162+L163+L164+L165+L166+L167+L168+L169+L170+L171+L172+L176+L177+L178+L179)</f>
        <v>3761.5999999999995</v>
      </c>
      <c r="M159" s="52">
        <f>SUM(M160+M161+M162+M163+M164+M165+M166+M167+M168+M169+M170+M171+M172+M176+M177+M178+M179)</f>
        <v>2015.5</v>
      </c>
      <c r="N159" s="46">
        <f>SUM(O159:Q159)</f>
        <v>3146.2</v>
      </c>
      <c r="O159" s="51">
        <f>SUM(O160+O161+O162+O163+O164+O165+O166+O167+O168+O169+O170+O171+O172+O176+O177+O178+O179)</f>
        <v>1193.3</v>
      </c>
      <c r="P159" s="51">
        <f>SUM(P160+P161+P162+P163+P164+P165+P166+P167+P168+P169+P170+P171+P172+P176+P177+P178+P179)</f>
        <v>1400.1000000000001</v>
      </c>
      <c r="Q159" s="76">
        <f>SUM(Q160+Q161+Q162+Q163+Q164+Q165+Q166+Q167+Q168+Q169+Q170+Q171+Q172+Q176+Q177+Q178+Q179)</f>
        <v>552.8</v>
      </c>
      <c r="R159" s="87">
        <f>SUM(N159/J159*100)</f>
        <v>30.846005274664947</v>
      </c>
      <c r="S159" s="211">
        <f>SUM(O159/K159*100)</f>
        <v>26.981865870754763</v>
      </c>
      <c r="T159" s="211">
        <f>SUM(P159/L159*100)</f>
        <v>37.220863462356455</v>
      </c>
      <c r="U159" s="291">
        <f>SUM(Q159/M159*100)</f>
        <v>27.42743736045646</v>
      </c>
    </row>
    <row r="160" spans="1:21" s="5" customFormat="1" ht="23.25" customHeight="1" hidden="1">
      <c r="A160" s="4"/>
      <c r="B160" s="63" t="s">
        <v>298</v>
      </c>
      <c r="C160" s="247" t="s">
        <v>25</v>
      </c>
      <c r="D160" s="239" t="s">
        <v>25</v>
      </c>
      <c r="E160" s="131"/>
      <c r="F160" s="46">
        <f aca="true" t="shared" si="46" ref="F160:F179">SUM(G160:I160)</f>
        <v>863.6</v>
      </c>
      <c r="G160" s="47">
        <v>212.1</v>
      </c>
      <c r="H160" s="47">
        <v>451.5</v>
      </c>
      <c r="I160" s="77">
        <v>200</v>
      </c>
      <c r="J160" s="88">
        <f>SUM(K160:M160)</f>
        <v>863.6</v>
      </c>
      <c r="K160" s="74">
        <v>212.1</v>
      </c>
      <c r="L160" s="74">
        <v>451.5</v>
      </c>
      <c r="M160" s="208">
        <v>200</v>
      </c>
      <c r="N160" s="88">
        <f>SUM(O160:Q160)</f>
        <v>98.9</v>
      </c>
      <c r="O160" s="74"/>
      <c r="P160" s="74"/>
      <c r="Q160" s="79">
        <v>98.9</v>
      </c>
      <c r="R160" s="88">
        <f t="shared" si="45"/>
        <v>11.452061139416397</v>
      </c>
      <c r="S160" s="74">
        <f t="shared" si="45"/>
        <v>0</v>
      </c>
      <c r="T160" s="74">
        <v>0</v>
      </c>
      <c r="U160" s="208">
        <v>0</v>
      </c>
    </row>
    <row r="161" spans="1:21" s="5" customFormat="1" ht="24" customHeight="1" hidden="1">
      <c r="A161" s="4"/>
      <c r="B161" s="63" t="s">
        <v>299</v>
      </c>
      <c r="C161" s="247" t="s">
        <v>25</v>
      </c>
      <c r="D161" s="239" t="s">
        <v>25</v>
      </c>
      <c r="E161" s="131"/>
      <c r="F161" s="46">
        <f t="shared" si="46"/>
        <v>777.3</v>
      </c>
      <c r="G161" s="47">
        <v>190.9</v>
      </c>
      <c r="H161" s="47">
        <v>406.4</v>
      </c>
      <c r="I161" s="77">
        <v>180</v>
      </c>
      <c r="J161" s="88">
        <f t="shared" si="42"/>
        <v>777.3</v>
      </c>
      <c r="K161" s="74">
        <v>190.9</v>
      </c>
      <c r="L161" s="74">
        <v>406.4</v>
      </c>
      <c r="M161" s="208">
        <v>180</v>
      </c>
      <c r="N161" s="88">
        <f aca="true" t="shared" si="47" ref="N161:N179">SUM(O161:Q161)</f>
        <v>462.2</v>
      </c>
      <c r="O161" s="74">
        <v>4.7</v>
      </c>
      <c r="P161" s="74">
        <v>335.8</v>
      </c>
      <c r="Q161" s="79">
        <v>121.7</v>
      </c>
      <c r="R161" s="88">
        <f t="shared" si="45"/>
        <v>59.46224109095587</v>
      </c>
      <c r="S161" s="74">
        <f t="shared" si="45"/>
        <v>2.462022001047669</v>
      </c>
      <c r="T161" s="74">
        <f>SUM(P161/L161*100)</f>
        <v>82.62795275590553</v>
      </c>
      <c r="U161" s="208">
        <f>SUM(Q161/M161*100)</f>
        <v>67.61111111111111</v>
      </c>
    </row>
    <row r="162" spans="1:21" s="5" customFormat="1" ht="24" customHeight="1" hidden="1">
      <c r="A162" s="4"/>
      <c r="B162" s="63" t="s">
        <v>300</v>
      </c>
      <c r="C162" s="247" t="s">
        <v>25</v>
      </c>
      <c r="D162" s="239" t="s">
        <v>25</v>
      </c>
      <c r="E162" s="131"/>
      <c r="F162" s="46">
        <f t="shared" si="46"/>
        <v>1381.8</v>
      </c>
      <c r="G162" s="47">
        <v>339.4</v>
      </c>
      <c r="H162" s="47">
        <v>722.4</v>
      </c>
      <c r="I162" s="77">
        <v>320</v>
      </c>
      <c r="J162" s="88">
        <f t="shared" si="42"/>
        <v>819.8</v>
      </c>
      <c r="K162" s="74">
        <v>169.7</v>
      </c>
      <c r="L162" s="74">
        <v>490.1</v>
      </c>
      <c r="M162" s="208">
        <v>160</v>
      </c>
      <c r="N162" s="88">
        <f t="shared" si="47"/>
        <v>440</v>
      </c>
      <c r="O162" s="74"/>
      <c r="P162" s="74">
        <v>361.2</v>
      </c>
      <c r="Q162" s="79">
        <v>78.8</v>
      </c>
      <c r="R162" s="88">
        <f t="shared" si="45"/>
        <v>53.671627226152715</v>
      </c>
      <c r="S162" s="74">
        <f t="shared" si="45"/>
        <v>0</v>
      </c>
      <c r="T162" s="74">
        <v>0</v>
      </c>
      <c r="U162" s="208">
        <v>0</v>
      </c>
    </row>
    <row r="163" spans="1:21" s="5" customFormat="1" ht="22.5" customHeight="1" hidden="1">
      <c r="A163" s="4"/>
      <c r="B163" s="68" t="s">
        <v>301</v>
      </c>
      <c r="C163" s="247" t="s">
        <v>25</v>
      </c>
      <c r="D163" s="239" t="s">
        <v>25</v>
      </c>
      <c r="E163" s="131"/>
      <c r="F163" s="46">
        <f t="shared" si="46"/>
        <v>3019.3</v>
      </c>
      <c r="G163" s="47">
        <v>981.8</v>
      </c>
      <c r="H163" s="47">
        <v>812.7</v>
      </c>
      <c r="I163" s="77">
        <v>1224.8</v>
      </c>
      <c r="J163" s="88">
        <f t="shared" si="42"/>
        <v>2136.1</v>
      </c>
      <c r="K163" s="74">
        <v>561.8</v>
      </c>
      <c r="L163" s="74">
        <v>812.7</v>
      </c>
      <c r="M163" s="208">
        <v>761.6</v>
      </c>
      <c r="N163" s="88">
        <f t="shared" si="47"/>
        <v>212.1</v>
      </c>
      <c r="O163" s="74">
        <v>11</v>
      </c>
      <c r="P163" s="74">
        <v>74.8</v>
      </c>
      <c r="Q163" s="79">
        <v>126.3</v>
      </c>
      <c r="R163" s="88">
        <f t="shared" si="45"/>
        <v>9.929310425541875</v>
      </c>
      <c r="S163" s="74">
        <f t="shared" si="45"/>
        <v>1.9579921680313281</v>
      </c>
      <c r="T163" s="74">
        <f>SUM(P163/L163*100)</f>
        <v>9.203888273655716</v>
      </c>
      <c r="U163" s="208">
        <f>SUM(Q163/M163*100)</f>
        <v>16.583508403361343</v>
      </c>
    </row>
    <row r="164" spans="1:21" s="5" customFormat="1" ht="20.25" customHeight="1" hidden="1">
      <c r="A164" s="4"/>
      <c r="B164" s="68" t="s">
        <v>302</v>
      </c>
      <c r="C164" s="247" t="s">
        <v>25</v>
      </c>
      <c r="D164" s="239" t="s">
        <v>25</v>
      </c>
      <c r="E164" s="131"/>
      <c r="F164" s="46">
        <f t="shared" si="46"/>
        <v>1304</v>
      </c>
      <c r="G164" s="47">
        <v>320.2</v>
      </c>
      <c r="H164" s="47">
        <v>681.8</v>
      </c>
      <c r="I164" s="77">
        <v>302</v>
      </c>
      <c r="J164" s="88">
        <f t="shared" si="42"/>
        <v>785.4</v>
      </c>
      <c r="K164" s="74">
        <v>161.2</v>
      </c>
      <c r="L164" s="74">
        <v>472.2</v>
      </c>
      <c r="M164" s="208">
        <v>152</v>
      </c>
      <c r="N164" s="88">
        <f t="shared" si="47"/>
        <v>0</v>
      </c>
      <c r="O164" s="74"/>
      <c r="P164" s="74"/>
      <c r="Q164" s="79"/>
      <c r="R164" s="88">
        <f t="shared" si="45"/>
        <v>0</v>
      </c>
      <c r="S164" s="74">
        <f t="shared" si="45"/>
        <v>0</v>
      </c>
      <c r="T164" s="74">
        <v>0</v>
      </c>
      <c r="U164" s="208">
        <v>0</v>
      </c>
    </row>
    <row r="165" spans="1:21" s="5" customFormat="1" ht="26.25" customHeight="1" hidden="1">
      <c r="A165" s="4"/>
      <c r="B165" s="68" t="s">
        <v>303</v>
      </c>
      <c r="C165" s="247" t="s">
        <v>25</v>
      </c>
      <c r="D165" s="239" t="s">
        <v>25</v>
      </c>
      <c r="E165" s="131"/>
      <c r="F165" s="46">
        <f t="shared" si="46"/>
        <v>1484</v>
      </c>
      <c r="G165" s="47">
        <v>275.7</v>
      </c>
      <c r="H165" s="47">
        <v>948.3</v>
      </c>
      <c r="I165" s="77">
        <v>260</v>
      </c>
      <c r="J165" s="88">
        <f t="shared" si="42"/>
        <v>836.0999999999999</v>
      </c>
      <c r="K165" s="74">
        <v>127.3</v>
      </c>
      <c r="L165" s="74">
        <v>586.9</v>
      </c>
      <c r="M165" s="208">
        <v>121.9</v>
      </c>
      <c r="N165" s="88">
        <f t="shared" si="47"/>
        <v>375.00000000000006</v>
      </c>
      <c r="O165" s="74">
        <v>6.1</v>
      </c>
      <c r="P165" s="74">
        <v>267.1</v>
      </c>
      <c r="Q165" s="79">
        <v>101.8</v>
      </c>
      <c r="R165" s="88">
        <f t="shared" si="45"/>
        <v>44.85109436670256</v>
      </c>
      <c r="S165" s="74">
        <f t="shared" si="45"/>
        <v>4.7918303220738405</v>
      </c>
      <c r="T165" s="74">
        <f>SUM(P165/L165*100)</f>
        <v>45.51030840006816</v>
      </c>
      <c r="U165" s="208">
        <f>SUM(Q165/M165*100)</f>
        <v>83.51107465135357</v>
      </c>
    </row>
    <row r="166" spans="1:21" s="5" customFormat="1" ht="26.25" customHeight="1" hidden="1">
      <c r="A166" s="4"/>
      <c r="B166" s="68" t="s">
        <v>304</v>
      </c>
      <c r="C166" s="247" t="s">
        <v>25</v>
      </c>
      <c r="D166" s="239" t="s">
        <v>25</v>
      </c>
      <c r="E166" s="131"/>
      <c r="F166" s="46">
        <f t="shared" si="46"/>
        <v>1432.8</v>
      </c>
      <c r="G166" s="47">
        <v>307.5</v>
      </c>
      <c r="H166" s="47">
        <v>835.3</v>
      </c>
      <c r="I166" s="77">
        <v>290</v>
      </c>
      <c r="J166" s="88">
        <f t="shared" si="42"/>
        <v>469.1</v>
      </c>
      <c r="K166" s="74">
        <v>148.5</v>
      </c>
      <c r="L166" s="74">
        <v>180.6</v>
      </c>
      <c r="M166" s="208">
        <v>140</v>
      </c>
      <c r="N166" s="88">
        <f t="shared" si="47"/>
        <v>0</v>
      </c>
      <c r="O166" s="74"/>
      <c r="P166" s="74"/>
      <c r="Q166" s="79"/>
      <c r="R166" s="88">
        <f t="shared" si="45"/>
        <v>0</v>
      </c>
      <c r="S166" s="74">
        <f t="shared" si="45"/>
        <v>0</v>
      </c>
      <c r="T166" s="74">
        <v>0</v>
      </c>
      <c r="U166" s="208">
        <v>0</v>
      </c>
    </row>
    <row r="167" spans="1:21" s="5" customFormat="1" ht="17.25" customHeight="1" hidden="1">
      <c r="A167" s="4"/>
      <c r="B167" s="68" t="s">
        <v>305</v>
      </c>
      <c r="C167" s="247" t="s">
        <v>25</v>
      </c>
      <c r="D167" s="239" t="s">
        <v>25</v>
      </c>
      <c r="E167" s="131"/>
      <c r="F167" s="46">
        <f t="shared" si="46"/>
        <v>2330</v>
      </c>
      <c r="G167" s="47">
        <v>2330</v>
      </c>
      <c r="H167" s="47"/>
      <c r="I167" s="77"/>
      <c r="J167" s="88">
        <f t="shared" si="42"/>
        <v>353.1</v>
      </c>
      <c r="K167" s="74">
        <v>353.1</v>
      </c>
      <c r="L167" s="74"/>
      <c r="M167" s="208"/>
      <c r="N167" s="88">
        <f t="shared" si="47"/>
        <v>0</v>
      </c>
      <c r="O167" s="74"/>
      <c r="P167" s="74"/>
      <c r="Q167" s="79"/>
      <c r="R167" s="88">
        <f t="shared" si="45"/>
        <v>0</v>
      </c>
      <c r="S167" s="74">
        <f t="shared" si="45"/>
        <v>0</v>
      </c>
      <c r="T167" s="74">
        <v>0</v>
      </c>
      <c r="U167" s="208">
        <v>0</v>
      </c>
    </row>
    <row r="168" spans="1:21" s="5" customFormat="1" ht="40.5" customHeight="1" hidden="1">
      <c r="A168" s="4"/>
      <c r="B168" s="63" t="s">
        <v>377</v>
      </c>
      <c r="C168" s="247" t="s">
        <v>25</v>
      </c>
      <c r="D168" s="239" t="s">
        <v>25</v>
      </c>
      <c r="E168" s="131"/>
      <c r="F168" s="46">
        <f t="shared" si="46"/>
        <v>460</v>
      </c>
      <c r="G168" s="47">
        <v>460</v>
      </c>
      <c r="H168" s="47"/>
      <c r="I168" s="77"/>
      <c r="J168" s="88">
        <f t="shared" si="42"/>
        <v>460</v>
      </c>
      <c r="K168" s="74">
        <v>460</v>
      </c>
      <c r="L168" s="74"/>
      <c r="M168" s="208"/>
      <c r="N168" s="88">
        <f t="shared" si="47"/>
        <v>366.6</v>
      </c>
      <c r="O168" s="74">
        <v>366.6</v>
      </c>
      <c r="P168" s="74"/>
      <c r="Q168" s="79"/>
      <c r="R168" s="88">
        <f t="shared" si="45"/>
        <v>79.69565217391305</v>
      </c>
      <c r="S168" s="74">
        <f t="shared" si="45"/>
        <v>79.69565217391305</v>
      </c>
      <c r="T168" s="74">
        <v>0</v>
      </c>
      <c r="U168" s="208">
        <v>0</v>
      </c>
    </row>
    <row r="169" spans="1:21" s="5" customFormat="1" ht="26.25" customHeight="1" hidden="1">
      <c r="A169" s="4"/>
      <c r="B169" s="68" t="s">
        <v>374</v>
      </c>
      <c r="C169" s="247" t="s">
        <v>25</v>
      </c>
      <c r="D169" s="239" t="s">
        <v>25</v>
      </c>
      <c r="E169" s="131"/>
      <c r="F169" s="46">
        <f t="shared" si="46"/>
        <v>156.3</v>
      </c>
      <c r="G169" s="47">
        <v>156.3</v>
      </c>
      <c r="H169" s="47"/>
      <c r="I169" s="77"/>
      <c r="J169" s="88">
        <f t="shared" si="42"/>
        <v>78.1</v>
      </c>
      <c r="K169" s="74">
        <v>78.1</v>
      </c>
      <c r="L169" s="74"/>
      <c r="M169" s="208"/>
      <c r="N169" s="88">
        <f t="shared" si="47"/>
        <v>38.2</v>
      </c>
      <c r="O169" s="74">
        <v>38.2</v>
      </c>
      <c r="P169" s="74"/>
      <c r="Q169" s="79"/>
      <c r="R169" s="88">
        <f t="shared" si="45"/>
        <v>48.911651728553146</v>
      </c>
      <c r="S169" s="74">
        <f t="shared" si="45"/>
        <v>48.911651728553146</v>
      </c>
      <c r="T169" s="74">
        <v>0</v>
      </c>
      <c r="U169" s="208">
        <v>0</v>
      </c>
    </row>
    <row r="170" spans="1:21" s="5" customFormat="1" ht="26.25" customHeight="1" hidden="1">
      <c r="A170" s="4"/>
      <c r="B170" s="50" t="s">
        <v>306</v>
      </c>
      <c r="C170" s="247" t="s">
        <v>25</v>
      </c>
      <c r="D170" s="239" t="s">
        <v>25</v>
      </c>
      <c r="E170" s="131"/>
      <c r="F170" s="46">
        <f t="shared" si="46"/>
        <v>400</v>
      </c>
      <c r="G170" s="47">
        <v>400</v>
      </c>
      <c r="H170" s="47"/>
      <c r="I170" s="77"/>
      <c r="J170" s="88">
        <f t="shared" si="42"/>
        <v>398.5</v>
      </c>
      <c r="K170" s="74">
        <v>398.5</v>
      </c>
      <c r="L170" s="74"/>
      <c r="M170" s="208"/>
      <c r="N170" s="88">
        <f t="shared" si="47"/>
        <v>206.6</v>
      </c>
      <c r="O170" s="74">
        <v>206.6</v>
      </c>
      <c r="P170" s="74"/>
      <c r="Q170" s="79"/>
      <c r="R170" s="88">
        <f t="shared" si="45"/>
        <v>51.844416562107895</v>
      </c>
      <c r="S170" s="74">
        <f t="shared" si="45"/>
        <v>51.844416562107895</v>
      </c>
      <c r="T170" s="74">
        <v>0</v>
      </c>
      <c r="U170" s="208">
        <v>0</v>
      </c>
    </row>
    <row r="171" spans="1:21" s="5" customFormat="1" ht="26.25" customHeight="1" hidden="1">
      <c r="A171" s="4"/>
      <c r="B171" s="50" t="s">
        <v>307</v>
      </c>
      <c r="C171" s="247" t="s">
        <v>25</v>
      </c>
      <c r="D171" s="239" t="s">
        <v>25</v>
      </c>
      <c r="E171" s="131"/>
      <c r="F171" s="46">
        <f t="shared" si="46"/>
        <v>400</v>
      </c>
      <c r="G171" s="47">
        <v>400</v>
      </c>
      <c r="H171" s="47"/>
      <c r="I171" s="77"/>
      <c r="J171" s="88">
        <f t="shared" si="42"/>
        <v>0</v>
      </c>
      <c r="K171" s="74"/>
      <c r="L171" s="74"/>
      <c r="M171" s="208"/>
      <c r="N171" s="88">
        <f t="shared" si="47"/>
        <v>0</v>
      </c>
      <c r="O171" s="74"/>
      <c r="P171" s="74"/>
      <c r="Q171" s="79"/>
      <c r="R171" s="88"/>
      <c r="S171" s="74"/>
      <c r="T171" s="74">
        <v>0</v>
      </c>
      <c r="U171" s="208">
        <v>0</v>
      </c>
    </row>
    <row r="172" spans="1:21" s="5" customFormat="1" ht="26.25" customHeight="1" hidden="1" thickBot="1">
      <c r="A172" s="4"/>
      <c r="B172" s="50" t="s">
        <v>378</v>
      </c>
      <c r="C172" s="247" t="s">
        <v>25</v>
      </c>
      <c r="D172" s="239" t="s">
        <v>25</v>
      </c>
      <c r="E172" s="131"/>
      <c r="F172" s="46">
        <f t="shared" si="46"/>
        <v>101.4</v>
      </c>
      <c r="G172" s="47">
        <v>101.4</v>
      </c>
      <c r="H172" s="47"/>
      <c r="I172" s="77"/>
      <c r="J172" s="88">
        <f t="shared" si="42"/>
        <v>58.7</v>
      </c>
      <c r="K172" s="74">
        <v>58.7</v>
      </c>
      <c r="L172" s="74"/>
      <c r="M172" s="208"/>
      <c r="N172" s="88">
        <f t="shared" si="47"/>
        <v>32.9</v>
      </c>
      <c r="O172" s="74">
        <v>32.9</v>
      </c>
      <c r="P172" s="74"/>
      <c r="Q172" s="79"/>
      <c r="R172" s="88">
        <f>SUM(N172/J172*100)</f>
        <v>56.04770017035775</v>
      </c>
      <c r="S172" s="74">
        <f>SUM(O172/K172*100)</f>
        <v>56.04770017035775</v>
      </c>
      <c r="T172" s="74">
        <v>0</v>
      </c>
      <c r="U172" s="208">
        <v>0</v>
      </c>
    </row>
    <row r="173" spans="1:21" s="25" customFormat="1" ht="19.5" customHeight="1" hidden="1">
      <c r="A173" s="527"/>
      <c r="B173" s="529"/>
      <c r="C173" s="531"/>
      <c r="D173" s="533"/>
      <c r="E173" s="541" t="s">
        <v>170</v>
      </c>
      <c r="F173" s="540" t="s">
        <v>0</v>
      </c>
      <c r="G173" s="525" t="s">
        <v>255</v>
      </c>
      <c r="H173" s="525"/>
      <c r="I173" s="539"/>
      <c r="J173" s="554" t="s">
        <v>293</v>
      </c>
      <c r="K173" s="556" t="s">
        <v>255</v>
      </c>
      <c r="L173" s="556"/>
      <c r="M173" s="557"/>
      <c r="N173" s="554" t="s">
        <v>294</v>
      </c>
      <c r="O173" s="556" t="s">
        <v>255</v>
      </c>
      <c r="P173" s="556"/>
      <c r="Q173" s="558"/>
      <c r="R173" s="554" t="s">
        <v>295</v>
      </c>
      <c r="S173" s="556" t="s">
        <v>255</v>
      </c>
      <c r="T173" s="556"/>
      <c r="U173" s="557"/>
    </row>
    <row r="174" spans="1:21" s="25" customFormat="1" ht="147" customHeight="1" hidden="1" thickBot="1">
      <c r="A174" s="528"/>
      <c r="B174" s="530"/>
      <c r="C174" s="532"/>
      <c r="D174" s="534"/>
      <c r="E174" s="542"/>
      <c r="F174" s="538"/>
      <c r="G174" s="173" t="s">
        <v>134</v>
      </c>
      <c r="H174" s="174" t="s">
        <v>135</v>
      </c>
      <c r="I174" s="176" t="s">
        <v>136</v>
      </c>
      <c r="J174" s="555"/>
      <c r="K174" s="470" t="s">
        <v>134</v>
      </c>
      <c r="L174" s="471" t="s">
        <v>135</v>
      </c>
      <c r="M174" s="478" t="s">
        <v>136</v>
      </c>
      <c r="N174" s="555"/>
      <c r="O174" s="470" t="s">
        <v>134</v>
      </c>
      <c r="P174" s="471" t="s">
        <v>135</v>
      </c>
      <c r="Q174" s="496" t="s">
        <v>136</v>
      </c>
      <c r="R174" s="555"/>
      <c r="S174" s="470" t="s">
        <v>134</v>
      </c>
      <c r="T174" s="471" t="s">
        <v>135</v>
      </c>
      <c r="U174" s="478" t="s">
        <v>136</v>
      </c>
    </row>
    <row r="175" spans="1:21" s="151" customFormat="1" ht="21.75" customHeight="1" hidden="1" thickBot="1">
      <c r="A175" s="150"/>
      <c r="B175" s="177">
        <v>1</v>
      </c>
      <c r="C175" s="263">
        <v>2</v>
      </c>
      <c r="D175" s="264">
        <v>3</v>
      </c>
      <c r="E175" s="179">
        <v>4</v>
      </c>
      <c r="F175" s="178">
        <v>5</v>
      </c>
      <c r="G175" s="178">
        <v>6</v>
      </c>
      <c r="H175" s="178">
        <v>7</v>
      </c>
      <c r="I175" s="180">
        <v>8</v>
      </c>
      <c r="J175" s="479">
        <v>9</v>
      </c>
      <c r="K175" s="472">
        <v>10</v>
      </c>
      <c r="L175" s="472">
        <v>11</v>
      </c>
      <c r="M175" s="480">
        <v>12</v>
      </c>
      <c r="N175" s="490">
        <v>13</v>
      </c>
      <c r="O175" s="474">
        <v>14</v>
      </c>
      <c r="P175" s="474">
        <v>15</v>
      </c>
      <c r="Q175" s="497">
        <v>16</v>
      </c>
      <c r="R175" s="490">
        <v>17</v>
      </c>
      <c r="S175" s="474">
        <v>18</v>
      </c>
      <c r="T175" s="474">
        <v>19</v>
      </c>
      <c r="U175" s="491">
        <v>20</v>
      </c>
    </row>
    <row r="176" spans="1:21" s="5" customFormat="1" ht="36" customHeight="1" hidden="1">
      <c r="A176" s="32"/>
      <c r="B176" s="444" t="s">
        <v>375</v>
      </c>
      <c r="C176" s="253" t="s">
        <v>25</v>
      </c>
      <c r="D176" s="254" t="s">
        <v>25</v>
      </c>
      <c r="E176" s="137"/>
      <c r="F176" s="44">
        <f t="shared" si="46"/>
        <v>902.3</v>
      </c>
      <c r="G176" s="83">
        <v>602.3</v>
      </c>
      <c r="H176" s="83"/>
      <c r="I176" s="91">
        <v>300</v>
      </c>
      <c r="J176" s="88">
        <f t="shared" si="42"/>
        <v>300.7</v>
      </c>
      <c r="K176" s="74">
        <v>200.7</v>
      </c>
      <c r="L176" s="74"/>
      <c r="M176" s="208">
        <v>100</v>
      </c>
      <c r="N176" s="88">
        <f t="shared" si="47"/>
        <v>70.4</v>
      </c>
      <c r="O176" s="74">
        <v>70.4</v>
      </c>
      <c r="P176" s="74"/>
      <c r="Q176" s="79"/>
      <c r="R176" s="88">
        <f aca="true" t="shared" si="48" ref="R176:S181">SUM(N176/J176*100)</f>
        <v>23.412038576654474</v>
      </c>
      <c r="S176" s="74">
        <f t="shared" si="48"/>
        <v>35.07722969606378</v>
      </c>
      <c r="T176" s="74">
        <v>0</v>
      </c>
      <c r="U176" s="208">
        <v>0</v>
      </c>
    </row>
    <row r="177" spans="1:21" s="5" customFormat="1" ht="26.25" customHeight="1" hidden="1">
      <c r="A177" s="4"/>
      <c r="B177" s="63" t="s">
        <v>376</v>
      </c>
      <c r="C177" s="247" t="s">
        <v>25</v>
      </c>
      <c r="D177" s="239" t="s">
        <v>25</v>
      </c>
      <c r="E177" s="131"/>
      <c r="F177" s="46">
        <f t="shared" si="46"/>
        <v>819</v>
      </c>
      <c r="G177" s="47">
        <v>819</v>
      </c>
      <c r="H177" s="47"/>
      <c r="I177" s="77"/>
      <c r="J177" s="88">
        <f t="shared" si="42"/>
        <v>682.5</v>
      </c>
      <c r="K177" s="74">
        <v>682.5</v>
      </c>
      <c r="L177" s="74"/>
      <c r="M177" s="208"/>
      <c r="N177" s="88">
        <f t="shared" si="47"/>
        <v>445.7</v>
      </c>
      <c r="O177" s="74">
        <v>445.7</v>
      </c>
      <c r="P177" s="74"/>
      <c r="Q177" s="79"/>
      <c r="R177" s="88">
        <f t="shared" si="48"/>
        <v>65.3040293040293</v>
      </c>
      <c r="S177" s="74">
        <f t="shared" si="48"/>
        <v>65.3040293040293</v>
      </c>
      <c r="T177" s="74">
        <v>0</v>
      </c>
      <c r="U177" s="208">
        <v>0</v>
      </c>
    </row>
    <row r="178" spans="1:21" s="5" customFormat="1" ht="26.25" customHeight="1" hidden="1">
      <c r="A178" s="4"/>
      <c r="B178" s="63" t="s">
        <v>308</v>
      </c>
      <c r="C178" s="247" t="s">
        <v>25</v>
      </c>
      <c r="D178" s="239" t="s">
        <v>25</v>
      </c>
      <c r="E178" s="131"/>
      <c r="F178" s="46">
        <f t="shared" si="46"/>
        <v>400</v>
      </c>
      <c r="G178" s="47">
        <v>400</v>
      </c>
      <c r="H178" s="47"/>
      <c r="I178" s="77"/>
      <c r="J178" s="88">
        <f t="shared" si="42"/>
        <v>276.2</v>
      </c>
      <c r="K178" s="74">
        <v>276.2</v>
      </c>
      <c r="L178" s="74"/>
      <c r="M178" s="208"/>
      <c r="N178" s="88">
        <f t="shared" si="47"/>
        <v>0</v>
      </c>
      <c r="O178" s="74"/>
      <c r="P178" s="74"/>
      <c r="Q178" s="79"/>
      <c r="R178" s="88">
        <f t="shared" si="48"/>
        <v>0</v>
      </c>
      <c r="S178" s="74">
        <f t="shared" si="48"/>
        <v>0</v>
      </c>
      <c r="T178" s="74">
        <v>0</v>
      </c>
      <c r="U178" s="208">
        <v>0</v>
      </c>
    </row>
    <row r="179" spans="1:21" s="5" customFormat="1" ht="26.25" customHeight="1" hidden="1">
      <c r="A179" s="4"/>
      <c r="B179" s="63" t="s">
        <v>309</v>
      </c>
      <c r="C179" s="247" t="s">
        <v>25</v>
      </c>
      <c r="D179" s="239" t="s">
        <v>25</v>
      </c>
      <c r="E179" s="131"/>
      <c r="F179" s="46">
        <f t="shared" si="46"/>
        <v>3275.1</v>
      </c>
      <c r="G179" s="47">
        <v>1030.3</v>
      </c>
      <c r="H179" s="47">
        <v>1444.8</v>
      </c>
      <c r="I179" s="77">
        <v>800</v>
      </c>
      <c r="J179" s="88">
        <f t="shared" si="42"/>
        <v>904.5</v>
      </c>
      <c r="K179" s="74">
        <v>343.3</v>
      </c>
      <c r="L179" s="74">
        <v>361.2</v>
      </c>
      <c r="M179" s="208">
        <v>200</v>
      </c>
      <c r="N179" s="88">
        <f t="shared" si="47"/>
        <v>397.6</v>
      </c>
      <c r="O179" s="74">
        <v>11.1</v>
      </c>
      <c r="P179" s="74">
        <v>361.2</v>
      </c>
      <c r="Q179" s="79">
        <v>25.3</v>
      </c>
      <c r="R179" s="88">
        <f t="shared" si="48"/>
        <v>43.957987838584856</v>
      </c>
      <c r="S179" s="74">
        <f t="shared" si="48"/>
        <v>3.233323623652782</v>
      </c>
      <c r="T179" s="74">
        <f>SUM(P179/L179*100)</f>
        <v>100</v>
      </c>
      <c r="U179" s="208">
        <f>SUM(Q179/M179*100)</f>
        <v>12.65</v>
      </c>
    </row>
    <row r="180" spans="1:21" s="5" customFormat="1" ht="24" customHeight="1" hidden="1">
      <c r="A180" s="4"/>
      <c r="B180" s="50" t="s">
        <v>65</v>
      </c>
      <c r="C180" s="247" t="s">
        <v>25</v>
      </c>
      <c r="D180" s="248" t="s">
        <v>25</v>
      </c>
      <c r="E180" s="140">
        <v>17602</v>
      </c>
      <c r="F180" s="46">
        <f aca="true" t="shared" si="49" ref="F180:F194">SUM(G180:I180)</f>
        <v>20190.899999999998</v>
      </c>
      <c r="G180" s="47">
        <v>16836.8</v>
      </c>
      <c r="H180" s="47">
        <v>666</v>
      </c>
      <c r="I180" s="77">
        <v>2688.1</v>
      </c>
      <c r="J180" s="88">
        <f t="shared" si="42"/>
        <v>10829.599999999999</v>
      </c>
      <c r="K180" s="74">
        <v>8720.3</v>
      </c>
      <c r="L180" s="74">
        <v>666</v>
      </c>
      <c r="M180" s="208">
        <v>1443.3</v>
      </c>
      <c r="N180" s="492">
        <f aca="true" t="shared" si="50" ref="N180:N190">SUM(O180:Q180)</f>
        <v>9227.3</v>
      </c>
      <c r="O180" s="74">
        <v>7910.5</v>
      </c>
      <c r="P180" s="74"/>
      <c r="Q180" s="79">
        <v>1316.8</v>
      </c>
      <c r="R180" s="88">
        <f t="shared" si="48"/>
        <v>85.20443968382952</v>
      </c>
      <c r="S180" s="74">
        <f t="shared" si="48"/>
        <v>90.71362223776705</v>
      </c>
      <c r="T180" s="74">
        <f>SUM(P180/L180*100)</f>
        <v>0</v>
      </c>
      <c r="U180" s="208">
        <f>SUM(Q180/M180*100)</f>
        <v>91.23536340331185</v>
      </c>
    </row>
    <row r="181" spans="1:21" s="5" customFormat="1" ht="19.5" customHeight="1" hidden="1">
      <c r="A181" s="4"/>
      <c r="B181" s="63" t="s">
        <v>147</v>
      </c>
      <c r="C181" s="247" t="s">
        <v>25</v>
      </c>
      <c r="D181" s="248" t="s">
        <v>25</v>
      </c>
      <c r="E181" s="140"/>
      <c r="F181" s="46">
        <f t="shared" si="49"/>
        <v>196</v>
      </c>
      <c r="G181" s="47">
        <v>196</v>
      </c>
      <c r="H181" s="47"/>
      <c r="I181" s="77"/>
      <c r="J181" s="88">
        <f t="shared" si="42"/>
        <v>196</v>
      </c>
      <c r="K181" s="74">
        <v>196</v>
      </c>
      <c r="L181" s="74"/>
      <c r="M181" s="208"/>
      <c r="N181" s="493">
        <f t="shared" si="50"/>
        <v>96.9</v>
      </c>
      <c r="O181" s="74">
        <v>96.9</v>
      </c>
      <c r="P181" s="74"/>
      <c r="Q181" s="79"/>
      <c r="R181" s="88">
        <f t="shared" si="48"/>
        <v>49.43877551020409</v>
      </c>
      <c r="S181" s="74">
        <f t="shared" si="48"/>
        <v>49.43877551020409</v>
      </c>
      <c r="T181" s="74">
        <v>0</v>
      </c>
      <c r="U181" s="208">
        <v>0</v>
      </c>
    </row>
    <row r="182" spans="1:21" s="5" customFormat="1" ht="24" customHeight="1" hidden="1">
      <c r="A182" s="4"/>
      <c r="B182" s="128" t="s">
        <v>274</v>
      </c>
      <c r="C182" s="247" t="s">
        <v>25</v>
      </c>
      <c r="D182" s="248" t="s">
        <v>25</v>
      </c>
      <c r="E182" s="140"/>
      <c r="F182" s="46">
        <f t="shared" si="49"/>
        <v>666</v>
      </c>
      <c r="G182" s="47"/>
      <c r="H182" s="47">
        <v>666</v>
      </c>
      <c r="I182" s="77"/>
      <c r="J182" s="88">
        <f>SUM(K182:M182)</f>
        <v>666</v>
      </c>
      <c r="K182" s="74"/>
      <c r="L182" s="74">
        <v>666</v>
      </c>
      <c r="M182" s="208"/>
      <c r="N182" s="492">
        <f t="shared" si="50"/>
        <v>0</v>
      </c>
      <c r="O182" s="74"/>
      <c r="P182" s="74"/>
      <c r="Q182" s="79"/>
      <c r="R182" s="88">
        <f>SUM(N182/J182*100)</f>
        <v>0</v>
      </c>
      <c r="S182" s="74">
        <v>0</v>
      </c>
      <c r="T182" s="74">
        <f>SUM(P182/L182*100)</f>
        <v>0</v>
      </c>
      <c r="U182" s="208">
        <v>0</v>
      </c>
    </row>
    <row r="183" spans="1:21" s="5" customFormat="1" ht="42" customHeight="1" hidden="1">
      <c r="A183" s="4"/>
      <c r="B183" s="63" t="s">
        <v>68</v>
      </c>
      <c r="C183" s="247" t="s">
        <v>25</v>
      </c>
      <c r="D183" s="239" t="s">
        <v>25</v>
      </c>
      <c r="E183" s="131">
        <v>6404</v>
      </c>
      <c r="F183" s="46">
        <f t="shared" si="49"/>
        <v>6552.599999999999</v>
      </c>
      <c r="G183" s="47">
        <v>6249.7</v>
      </c>
      <c r="H183" s="47"/>
      <c r="I183" s="77">
        <v>302.9</v>
      </c>
      <c r="J183" s="88">
        <f t="shared" si="42"/>
        <v>3631.4</v>
      </c>
      <c r="K183" s="74">
        <v>3328.5</v>
      </c>
      <c r="L183" s="74"/>
      <c r="M183" s="208">
        <v>302.9</v>
      </c>
      <c r="N183" s="290">
        <f t="shared" si="50"/>
        <v>3048.3</v>
      </c>
      <c r="O183" s="74">
        <v>2956.8</v>
      </c>
      <c r="P183" s="74"/>
      <c r="Q183" s="79">
        <v>91.5</v>
      </c>
      <c r="R183" s="88">
        <f>SUM(N183/J183*100)</f>
        <v>83.94283196563309</v>
      </c>
      <c r="S183" s="74">
        <f>SUM(O183/K183*100)</f>
        <v>88.83280757097792</v>
      </c>
      <c r="T183" s="74">
        <v>0</v>
      </c>
      <c r="U183" s="208">
        <f>SUM(Q183/M183*100)</f>
        <v>30.20798943545725</v>
      </c>
    </row>
    <row r="184" spans="1:21" s="5" customFormat="1" ht="36.75" customHeight="1" hidden="1">
      <c r="A184" s="4"/>
      <c r="B184" s="63" t="s">
        <v>310</v>
      </c>
      <c r="C184" s="247" t="s">
        <v>25</v>
      </c>
      <c r="D184" s="239" t="s">
        <v>25</v>
      </c>
      <c r="E184" s="131"/>
      <c r="F184" s="46">
        <f t="shared" si="49"/>
        <v>80.8</v>
      </c>
      <c r="G184" s="47">
        <v>80.8</v>
      </c>
      <c r="H184" s="47"/>
      <c r="I184" s="77"/>
      <c r="J184" s="88">
        <f>SUM(K184:M184)</f>
        <v>80.8</v>
      </c>
      <c r="K184" s="74">
        <v>80.8</v>
      </c>
      <c r="L184" s="74"/>
      <c r="M184" s="208"/>
      <c r="N184" s="290">
        <f t="shared" si="50"/>
        <v>79.6</v>
      </c>
      <c r="O184" s="74">
        <v>79.6</v>
      </c>
      <c r="P184" s="74"/>
      <c r="Q184" s="79"/>
      <c r="R184" s="88">
        <f>SUM(N184/J184*100)</f>
        <v>98.51485148514851</v>
      </c>
      <c r="S184" s="74">
        <f>SUM(O184/K184*100)</f>
        <v>98.51485148514851</v>
      </c>
      <c r="T184" s="74">
        <v>0</v>
      </c>
      <c r="U184" s="208">
        <v>0</v>
      </c>
    </row>
    <row r="185" spans="1:21" s="5" customFormat="1" ht="35.25" customHeight="1" hidden="1">
      <c r="A185" s="4"/>
      <c r="B185" s="63" t="s">
        <v>311</v>
      </c>
      <c r="C185" s="247" t="s">
        <v>25</v>
      </c>
      <c r="D185" s="239" t="s">
        <v>25</v>
      </c>
      <c r="E185" s="131"/>
      <c r="F185" s="46">
        <f t="shared" si="49"/>
        <v>55.6</v>
      </c>
      <c r="G185" s="47">
        <v>55.6</v>
      </c>
      <c r="H185" s="47"/>
      <c r="I185" s="77"/>
      <c r="J185" s="88">
        <f>SUM(K185:M185)</f>
        <v>35.6</v>
      </c>
      <c r="K185" s="74">
        <v>35.6</v>
      </c>
      <c r="L185" s="74"/>
      <c r="M185" s="208"/>
      <c r="N185" s="492"/>
      <c r="O185" s="74"/>
      <c r="P185" s="74"/>
      <c r="Q185" s="79"/>
      <c r="R185" s="88"/>
      <c r="S185" s="74"/>
      <c r="T185" s="74"/>
      <c r="U185" s="208"/>
    </row>
    <row r="186" spans="1:21" s="5" customFormat="1" ht="27" customHeight="1" hidden="1">
      <c r="A186" s="4"/>
      <c r="B186" s="63" t="s">
        <v>54</v>
      </c>
      <c r="C186" s="247" t="s">
        <v>25</v>
      </c>
      <c r="D186" s="239" t="s">
        <v>25</v>
      </c>
      <c r="E186" s="131">
        <v>216</v>
      </c>
      <c r="F186" s="46">
        <f t="shared" si="49"/>
        <v>0</v>
      </c>
      <c r="G186" s="47"/>
      <c r="H186" s="47"/>
      <c r="I186" s="77"/>
      <c r="J186" s="88">
        <f t="shared" si="42"/>
        <v>0</v>
      </c>
      <c r="K186" s="74"/>
      <c r="L186" s="74"/>
      <c r="M186" s="208"/>
      <c r="N186" s="492">
        <f t="shared" si="50"/>
        <v>0</v>
      </c>
      <c r="O186" s="74"/>
      <c r="P186" s="74"/>
      <c r="Q186" s="79"/>
      <c r="R186" s="88"/>
      <c r="S186" s="74"/>
      <c r="T186" s="74">
        <v>0</v>
      </c>
      <c r="U186" s="208">
        <v>0</v>
      </c>
    </row>
    <row r="187" spans="1:21" s="9" customFormat="1" ht="64.5" customHeight="1">
      <c r="A187" s="14" t="s">
        <v>69</v>
      </c>
      <c r="B187" s="460" t="s">
        <v>70</v>
      </c>
      <c r="C187" s="236" t="s">
        <v>15</v>
      </c>
      <c r="D187" s="237" t="s">
        <v>259</v>
      </c>
      <c r="E187" s="143">
        <f>SUM(E188+E204+E206)</f>
        <v>66666.7</v>
      </c>
      <c r="F187" s="99">
        <f t="shared" si="49"/>
        <v>74281.40000000001</v>
      </c>
      <c r="G187" s="104">
        <f aca="true" t="shared" si="51" ref="G187:M187">SUM(G188+G204+G206)</f>
        <v>56106</v>
      </c>
      <c r="H187" s="104">
        <f t="shared" si="51"/>
        <v>12594.1</v>
      </c>
      <c r="I187" s="105">
        <f t="shared" si="51"/>
        <v>5581.299999999999</v>
      </c>
      <c r="J187" s="456">
        <f t="shared" si="42"/>
        <v>41245.6</v>
      </c>
      <c r="K187" s="100">
        <f>SUM(K188+K204+K206)</f>
        <v>30322.6</v>
      </c>
      <c r="L187" s="100">
        <f t="shared" si="51"/>
        <v>7528.8</v>
      </c>
      <c r="M187" s="101">
        <f t="shared" si="51"/>
        <v>3394.2</v>
      </c>
      <c r="N187" s="456">
        <f t="shared" si="50"/>
        <v>34582</v>
      </c>
      <c r="O187" s="100">
        <f>SUM(O188+O204+O206)</f>
        <v>27253.3</v>
      </c>
      <c r="P187" s="100">
        <f>SUM(P188+P204+P206)</f>
        <v>5542.1</v>
      </c>
      <c r="Q187" s="102">
        <f>SUM(Q188+Q204+Q206)</f>
        <v>1786.6000000000001</v>
      </c>
      <c r="R187" s="88">
        <f aca="true" t="shared" si="52" ref="R187:U189">SUM(N187/J187*100)</f>
        <v>83.84409488527261</v>
      </c>
      <c r="S187" s="74">
        <f t="shared" si="52"/>
        <v>89.87784688648071</v>
      </c>
      <c r="T187" s="74">
        <f t="shared" si="52"/>
        <v>73.61199659972372</v>
      </c>
      <c r="U187" s="208">
        <f t="shared" si="52"/>
        <v>52.63685109893348</v>
      </c>
    </row>
    <row r="188" spans="1:21" s="9" customFormat="1" ht="26.25" customHeight="1" hidden="1">
      <c r="A188" s="14" t="s">
        <v>227</v>
      </c>
      <c r="B188" s="98" t="s">
        <v>111</v>
      </c>
      <c r="C188" s="236" t="s">
        <v>15</v>
      </c>
      <c r="D188" s="237" t="s">
        <v>258</v>
      </c>
      <c r="E188" s="104">
        <f>SUM(E189:E195)+E203</f>
        <v>61649.7</v>
      </c>
      <c r="F188" s="99">
        <f t="shared" si="49"/>
        <v>68287.9</v>
      </c>
      <c r="G188" s="104">
        <f>SUM(G189:G195)+G203</f>
        <v>51389.7</v>
      </c>
      <c r="H188" s="104">
        <f>SUM(H189:H203)</f>
        <v>12594.1</v>
      </c>
      <c r="I188" s="105">
        <f>SUM(I189:I203)</f>
        <v>4304.099999999999</v>
      </c>
      <c r="J188" s="456">
        <f>SUM(K188:M188)</f>
        <v>37776.9</v>
      </c>
      <c r="K188" s="100">
        <f>SUM(K189:K195)+K203</f>
        <v>27815.1</v>
      </c>
      <c r="L188" s="100">
        <f>SUM(L189:L195)+L203</f>
        <v>7528.8</v>
      </c>
      <c r="M188" s="101">
        <f>SUM(M189:M195)+M203</f>
        <v>2433</v>
      </c>
      <c r="N188" s="456">
        <f t="shared" si="50"/>
        <v>31597.4</v>
      </c>
      <c r="O188" s="100">
        <f>SUM(O189:O195)+O203</f>
        <v>25066.399999999998</v>
      </c>
      <c r="P188" s="100">
        <f>SUM(P189:P195)+P203</f>
        <v>5542.1</v>
      </c>
      <c r="Q188" s="102">
        <f>SUM(Q189:Q195)+Q203</f>
        <v>988.9000000000001</v>
      </c>
      <c r="R188" s="88">
        <f t="shared" si="52"/>
        <v>83.64211991984519</v>
      </c>
      <c r="S188" s="74">
        <f t="shared" si="52"/>
        <v>90.11795751228648</v>
      </c>
      <c r="T188" s="74">
        <f t="shared" si="52"/>
        <v>73.61199659972372</v>
      </c>
      <c r="U188" s="208">
        <f t="shared" si="52"/>
        <v>40.64529387587341</v>
      </c>
    </row>
    <row r="189" spans="1:21" s="5" customFormat="1" ht="21" customHeight="1" hidden="1">
      <c r="A189" s="4"/>
      <c r="B189" s="63" t="s">
        <v>71</v>
      </c>
      <c r="C189" s="247" t="s">
        <v>15</v>
      </c>
      <c r="D189" s="248" t="s">
        <v>258</v>
      </c>
      <c r="E189" s="140">
        <v>20205</v>
      </c>
      <c r="F189" s="46">
        <f t="shared" si="49"/>
        <v>21084.5</v>
      </c>
      <c r="G189" s="47">
        <v>17365.9</v>
      </c>
      <c r="H189" s="47">
        <v>182.6</v>
      </c>
      <c r="I189" s="77">
        <v>3536</v>
      </c>
      <c r="J189" s="88">
        <f t="shared" si="42"/>
        <v>11071.6</v>
      </c>
      <c r="K189" s="74">
        <v>8848</v>
      </c>
      <c r="L189" s="74">
        <v>182.6</v>
      </c>
      <c r="M189" s="208">
        <v>2041</v>
      </c>
      <c r="N189" s="88">
        <f t="shared" si="50"/>
        <v>8784.4</v>
      </c>
      <c r="O189" s="74">
        <v>7854.3</v>
      </c>
      <c r="P189" s="74">
        <v>133.9</v>
      </c>
      <c r="Q189" s="79">
        <v>796.2</v>
      </c>
      <c r="R189" s="88">
        <f t="shared" si="52"/>
        <v>79.34173922468297</v>
      </c>
      <c r="S189" s="74">
        <f t="shared" si="52"/>
        <v>88.76921338155516</v>
      </c>
      <c r="T189" s="74">
        <f t="shared" si="52"/>
        <v>73.32968236582695</v>
      </c>
      <c r="U189" s="208">
        <f t="shared" si="52"/>
        <v>39.010289073983344</v>
      </c>
    </row>
    <row r="190" spans="1:21" s="5" customFormat="1" ht="34.5" customHeight="1" hidden="1">
      <c r="A190" s="4"/>
      <c r="B190" s="65" t="s">
        <v>72</v>
      </c>
      <c r="C190" s="242" t="s">
        <v>15</v>
      </c>
      <c r="D190" s="243" t="s">
        <v>258</v>
      </c>
      <c r="E190" s="135">
        <v>13325</v>
      </c>
      <c r="F190" s="46">
        <f t="shared" si="49"/>
        <v>13669.2</v>
      </c>
      <c r="G190" s="47">
        <v>13109</v>
      </c>
      <c r="H190" s="47"/>
      <c r="I190" s="77">
        <v>560.2</v>
      </c>
      <c r="J190" s="88">
        <f t="shared" si="42"/>
        <v>7310</v>
      </c>
      <c r="K190" s="74">
        <v>7028.9</v>
      </c>
      <c r="L190" s="74"/>
      <c r="M190" s="208">
        <v>281.1</v>
      </c>
      <c r="N190" s="88">
        <f t="shared" si="50"/>
        <v>6790.3</v>
      </c>
      <c r="O190" s="74">
        <v>6674.1</v>
      </c>
      <c r="P190" s="74"/>
      <c r="Q190" s="79">
        <v>116.2</v>
      </c>
      <c r="R190" s="88">
        <f>SUM(N190/J190*100)</f>
        <v>92.89056087551299</v>
      </c>
      <c r="S190" s="74">
        <f>SUM(O190/K190*100)</f>
        <v>94.95226849151362</v>
      </c>
      <c r="T190" s="74"/>
      <c r="U190" s="208">
        <f>SUM(Q190/M190*100)</f>
        <v>41.33760227676983</v>
      </c>
    </row>
    <row r="191" spans="1:21" s="5" customFormat="1" ht="27" customHeight="1" hidden="1">
      <c r="A191" s="4"/>
      <c r="B191" s="63" t="s">
        <v>73</v>
      </c>
      <c r="C191" s="238" t="s">
        <v>15</v>
      </c>
      <c r="D191" s="239" t="s">
        <v>258</v>
      </c>
      <c r="E191" s="131">
        <v>17366</v>
      </c>
      <c r="F191" s="46">
        <f t="shared" si="49"/>
        <v>18088</v>
      </c>
      <c r="G191" s="47">
        <v>17880.1</v>
      </c>
      <c r="H191" s="47"/>
      <c r="I191" s="77">
        <v>207.9</v>
      </c>
      <c r="J191" s="88">
        <f t="shared" si="42"/>
        <v>9467.9</v>
      </c>
      <c r="K191" s="74">
        <v>9357</v>
      </c>
      <c r="L191" s="74"/>
      <c r="M191" s="208">
        <v>110.9</v>
      </c>
      <c r="N191" s="88">
        <f aca="true" t="shared" si="53" ref="N191:N203">SUM(O191:Q191)</f>
        <v>9363.1</v>
      </c>
      <c r="O191" s="74">
        <v>9286.6</v>
      </c>
      <c r="P191" s="74"/>
      <c r="Q191" s="79">
        <v>76.5</v>
      </c>
      <c r="R191" s="88">
        <f>SUM(N191/J191*100)</f>
        <v>98.89310195502699</v>
      </c>
      <c r="S191" s="74">
        <f>SUM(O191/K191*100)</f>
        <v>99.24762210110079</v>
      </c>
      <c r="T191" s="74"/>
      <c r="U191" s="208">
        <f>SUM(Q191/M191*100)</f>
        <v>68.98106402164112</v>
      </c>
    </row>
    <row r="192" spans="1:21" s="5" customFormat="1" ht="42.75" customHeight="1" hidden="1">
      <c r="A192" s="4"/>
      <c r="B192" s="63" t="s">
        <v>179</v>
      </c>
      <c r="C192" s="238" t="s">
        <v>15</v>
      </c>
      <c r="D192" s="239" t="s">
        <v>258</v>
      </c>
      <c r="E192" s="131">
        <v>73.7</v>
      </c>
      <c r="F192" s="46">
        <f t="shared" si="49"/>
        <v>130.5</v>
      </c>
      <c r="G192" s="47"/>
      <c r="H192" s="47">
        <v>130.5</v>
      </c>
      <c r="I192" s="77"/>
      <c r="J192" s="88">
        <f t="shared" si="42"/>
        <v>65.2</v>
      </c>
      <c r="K192" s="74"/>
      <c r="L192" s="74">
        <v>65.2</v>
      </c>
      <c r="M192" s="208"/>
      <c r="N192" s="88">
        <f t="shared" si="53"/>
        <v>0</v>
      </c>
      <c r="O192" s="74"/>
      <c r="P192" s="74"/>
      <c r="Q192" s="79"/>
      <c r="R192" s="88">
        <f>SUM(N192/J192*100)</f>
        <v>0</v>
      </c>
      <c r="S192" s="74"/>
      <c r="T192" s="74"/>
      <c r="U192" s="208"/>
    </row>
    <row r="193" spans="1:21" s="5" customFormat="1" ht="39" customHeight="1" hidden="1">
      <c r="A193" s="4"/>
      <c r="B193" s="63" t="s">
        <v>275</v>
      </c>
      <c r="C193" s="247" t="s">
        <v>15</v>
      </c>
      <c r="D193" s="248" t="s">
        <v>258</v>
      </c>
      <c r="E193" s="247" t="s">
        <v>271</v>
      </c>
      <c r="F193" s="46">
        <f t="shared" si="49"/>
        <v>0</v>
      </c>
      <c r="G193" s="247" t="s">
        <v>316</v>
      </c>
      <c r="H193" s="248" t="s">
        <v>317</v>
      </c>
      <c r="I193" s="77"/>
      <c r="J193" s="88">
        <f t="shared" si="42"/>
        <v>0</v>
      </c>
      <c r="K193" s="74"/>
      <c r="L193" s="74"/>
      <c r="M193" s="208"/>
      <c r="N193" s="88">
        <f t="shared" si="53"/>
        <v>0</v>
      </c>
      <c r="O193" s="74"/>
      <c r="P193" s="74"/>
      <c r="Q193" s="79"/>
      <c r="R193" s="88" t="e">
        <f>SUM(N193/J193*100)</f>
        <v>#DIV/0!</v>
      </c>
      <c r="S193" s="74"/>
      <c r="T193" s="74" t="e">
        <f>SUM(P193/L193*100)</f>
        <v>#DIV/0!</v>
      </c>
      <c r="U193" s="208"/>
    </row>
    <row r="194" spans="1:21" s="5" customFormat="1" ht="26.25" customHeight="1" hidden="1">
      <c r="A194" s="4"/>
      <c r="B194" s="63" t="s">
        <v>315</v>
      </c>
      <c r="C194" s="247" t="s">
        <v>15</v>
      </c>
      <c r="D194" s="248" t="s">
        <v>258</v>
      </c>
      <c r="E194" s="247" t="s">
        <v>271</v>
      </c>
      <c r="F194" s="46">
        <f t="shared" si="49"/>
        <v>150</v>
      </c>
      <c r="G194" s="85"/>
      <c r="H194" s="295">
        <v>150</v>
      </c>
      <c r="I194" s="77"/>
      <c r="J194" s="88">
        <f t="shared" si="42"/>
        <v>150</v>
      </c>
      <c r="K194" s="74"/>
      <c r="L194" s="74">
        <v>150</v>
      </c>
      <c r="M194" s="208"/>
      <c r="N194" s="88">
        <f t="shared" si="53"/>
        <v>16.2</v>
      </c>
      <c r="O194" s="74"/>
      <c r="P194" s="74">
        <v>16.2</v>
      </c>
      <c r="Q194" s="79"/>
      <c r="R194" s="88">
        <f>SUM(N194/J194*100)</f>
        <v>10.8</v>
      </c>
      <c r="S194" s="74"/>
      <c r="T194" s="74">
        <f>SUM(P194/L194*100)</f>
        <v>10.8</v>
      </c>
      <c r="U194" s="208"/>
    </row>
    <row r="195" spans="1:21" s="26" customFormat="1" ht="24" customHeight="1" hidden="1">
      <c r="A195" s="4"/>
      <c r="B195" s="63" t="s">
        <v>74</v>
      </c>
      <c r="C195" s="247" t="s">
        <v>15</v>
      </c>
      <c r="D195" s="248" t="s">
        <v>258</v>
      </c>
      <c r="E195" s="140">
        <v>680</v>
      </c>
      <c r="F195" s="46">
        <f>SUM(G195:I195)</f>
        <v>1923.6</v>
      </c>
      <c r="G195" s="47">
        <f>SUM(G196:G202)</f>
        <v>1923.6</v>
      </c>
      <c r="H195" s="47"/>
      <c r="I195" s="77"/>
      <c r="J195" s="88">
        <f aca="true" t="shared" si="54" ref="J195:J202">SUM(K195:M195)</f>
        <v>1470.1</v>
      </c>
      <c r="K195" s="230">
        <f>SUM(K196:K202)</f>
        <v>1470.1</v>
      </c>
      <c r="L195" s="213"/>
      <c r="M195" s="485"/>
      <c r="N195" s="88">
        <f t="shared" si="53"/>
        <v>1217.1</v>
      </c>
      <c r="O195" s="61">
        <f>SUM(O196:O202)</f>
        <v>1217.1</v>
      </c>
      <c r="P195" s="213"/>
      <c r="Q195" s="438"/>
      <c r="R195" s="88">
        <f aca="true" t="shared" si="55" ref="R195:T262">SUM(N195/J195*100)</f>
        <v>82.79028637507653</v>
      </c>
      <c r="S195" s="74">
        <f t="shared" si="55"/>
        <v>82.79028637507653</v>
      </c>
      <c r="T195" s="74"/>
      <c r="U195" s="208"/>
    </row>
    <row r="196" spans="1:21" s="26" customFormat="1" ht="24" customHeight="1" hidden="1">
      <c r="A196" s="4"/>
      <c r="B196" s="63" t="s">
        <v>171</v>
      </c>
      <c r="C196" s="247"/>
      <c r="D196" s="248"/>
      <c r="E196" s="140"/>
      <c r="F196" s="217">
        <f aca="true" t="shared" si="56" ref="F196:F202">SUM(G196:I196)</f>
        <v>830</v>
      </c>
      <c r="G196" s="218">
        <v>830</v>
      </c>
      <c r="H196" s="47"/>
      <c r="I196" s="77"/>
      <c r="J196" s="214">
        <f t="shared" si="54"/>
        <v>830</v>
      </c>
      <c r="K196" s="218">
        <v>830</v>
      </c>
      <c r="L196" s="213"/>
      <c r="M196" s="485"/>
      <c r="N196" s="214">
        <f t="shared" si="53"/>
        <v>625.6</v>
      </c>
      <c r="O196" s="215">
        <v>625.6</v>
      </c>
      <c r="P196" s="213"/>
      <c r="Q196" s="438"/>
      <c r="R196" s="88">
        <f t="shared" si="55"/>
        <v>75.37349397590361</v>
      </c>
      <c r="S196" s="74">
        <f t="shared" si="55"/>
        <v>75.37349397590361</v>
      </c>
      <c r="T196" s="74"/>
      <c r="U196" s="208"/>
    </row>
    <row r="197" spans="1:21" s="26" customFormat="1" ht="40.5" customHeight="1" hidden="1">
      <c r="A197" s="4"/>
      <c r="B197" s="65" t="s">
        <v>172</v>
      </c>
      <c r="C197" s="247"/>
      <c r="D197" s="248"/>
      <c r="E197" s="140"/>
      <c r="F197" s="217">
        <f t="shared" si="56"/>
        <v>13.4</v>
      </c>
      <c r="G197" s="218">
        <v>13.4</v>
      </c>
      <c r="H197" s="47"/>
      <c r="I197" s="77"/>
      <c r="J197" s="214">
        <f t="shared" si="54"/>
        <v>13.4</v>
      </c>
      <c r="K197" s="218">
        <v>13.4</v>
      </c>
      <c r="L197" s="213"/>
      <c r="M197" s="485"/>
      <c r="N197" s="214">
        <f t="shared" si="53"/>
        <v>13.4</v>
      </c>
      <c r="O197" s="215">
        <v>13.4</v>
      </c>
      <c r="P197" s="213"/>
      <c r="Q197" s="438"/>
      <c r="R197" s="88">
        <f t="shared" si="55"/>
        <v>100</v>
      </c>
      <c r="S197" s="74">
        <f t="shared" si="55"/>
        <v>100</v>
      </c>
      <c r="T197" s="74"/>
      <c r="U197" s="208"/>
    </row>
    <row r="198" spans="1:21" s="26" customFormat="1" ht="24" customHeight="1" hidden="1">
      <c r="A198" s="4"/>
      <c r="B198" s="63" t="s">
        <v>148</v>
      </c>
      <c r="C198" s="247"/>
      <c r="D198" s="248"/>
      <c r="E198" s="140"/>
      <c r="F198" s="217">
        <f t="shared" si="56"/>
        <v>15</v>
      </c>
      <c r="G198" s="218">
        <v>15</v>
      </c>
      <c r="H198" s="47"/>
      <c r="I198" s="77"/>
      <c r="J198" s="214">
        <f t="shared" si="54"/>
        <v>15</v>
      </c>
      <c r="K198" s="218">
        <v>15</v>
      </c>
      <c r="L198" s="213"/>
      <c r="M198" s="485"/>
      <c r="N198" s="214">
        <f t="shared" si="53"/>
        <v>10</v>
      </c>
      <c r="O198" s="215">
        <v>10</v>
      </c>
      <c r="P198" s="213"/>
      <c r="Q198" s="438"/>
      <c r="R198" s="88">
        <f t="shared" si="55"/>
        <v>66.66666666666666</v>
      </c>
      <c r="S198" s="74">
        <f t="shared" si="55"/>
        <v>66.66666666666666</v>
      </c>
      <c r="T198" s="74"/>
      <c r="U198" s="208"/>
    </row>
    <row r="199" spans="1:21" s="26" customFormat="1" ht="24" customHeight="1" hidden="1">
      <c r="A199" s="4"/>
      <c r="B199" s="63" t="s">
        <v>149</v>
      </c>
      <c r="C199" s="247"/>
      <c r="D199" s="248"/>
      <c r="E199" s="140"/>
      <c r="F199" s="217">
        <f t="shared" si="56"/>
        <v>31</v>
      </c>
      <c r="G199" s="218">
        <v>31</v>
      </c>
      <c r="H199" s="47"/>
      <c r="I199" s="77"/>
      <c r="J199" s="214">
        <f t="shared" si="54"/>
        <v>31</v>
      </c>
      <c r="K199" s="218">
        <v>31</v>
      </c>
      <c r="L199" s="213"/>
      <c r="M199" s="485"/>
      <c r="N199" s="214">
        <f t="shared" si="53"/>
        <v>13</v>
      </c>
      <c r="O199" s="215">
        <v>13</v>
      </c>
      <c r="P199" s="213"/>
      <c r="Q199" s="438"/>
      <c r="R199" s="88">
        <f t="shared" si="55"/>
        <v>41.935483870967744</v>
      </c>
      <c r="S199" s="74">
        <f t="shared" si="55"/>
        <v>41.935483870967744</v>
      </c>
      <c r="T199" s="74"/>
      <c r="U199" s="208"/>
    </row>
    <row r="200" spans="1:21" s="26" customFormat="1" ht="24" customHeight="1" hidden="1">
      <c r="A200" s="4"/>
      <c r="B200" s="63" t="s">
        <v>296</v>
      </c>
      <c r="C200" s="247"/>
      <c r="D200" s="248"/>
      <c r="E200" s="140"/>
      <c r="F200" s="217">
        <f t="shared" si="56"/>
        <v>21.3</v>
      </c>
      <c r="G200" s="218">
        <v>21.3</v>
      </c>
      <c r="H200" s="47"/>
      <c r="I200" s="77"/>
      <c r="J200" s="214">
        <f t="shared" si="54"/>
        <v>21.3</v>
      </c>
      <c r="K200" s="218">
        <v>21.3</v>
      </c>
      <c r="L200" s="213"/>
      <c r="M200" s="485"/>
      <c r="N200" s="214">
        <f t="shared" si="53"/>
        <v>21.3</v>
      </c>
      <c r="O200" s="215">
        <v>21.3</v>
      </c>
      <c r="P200" s="213"/>
      <c r="Q200" s="438"/>
      <c r="R200" s="88">
        <f>SUM(N200/J200*100)</f>
        <v>100</v>
      </c>
      <c r="S200" s="74">
        <f t="shared" si="55"/>
        <v>100</v>
      </c>
      <c r="T200" s="74"/>
      <c r="U200" s="208"/>
    </row>
    <row r="201" spans="1:21" s="26" customFormat="1" ht="24" customHeight="1" hidden="1">
      <c r="A201" s="4"/>
      <c r="B201" s="63" t="s">
        <v>297</v>
      </c>
      <c r="C201" s="247"/>
      <c r="D201" s="248"/>
      <c r="E201" s="140"/>
      <c r="F201" s="217">
        <f t="shared" si="56"/>
        <v>24.4</v>
      </c>
      <c r="G201" s="218">
        <v>24.4</v>
      </c>
      <c r="H201" s="47"/>
      <c r="I201" s="77"/>
      <c r="J201" s="214">
        <f t="shared" si="54"/>
        <v>24.4</v>
      </c>
      <c r="K201" s="218">
        <v>24.4</v>
      </c>
      <c r="L201" s="213"/>
      <c r="M201" s="485"/>
      <c r="N201" s="214">
        <f t="shared" si="53"/>
        <v>14.1</v>
      </c>
      <c r="O201" s="215">
        <v>14.1</v>
      </c>
      <c r="P201" s="213"/>
      <c r="Q201" s="438"/>
      <c r="R201" s="88">
        <f>SUM(N201/J201*100)</f>
        <v>57.786885245901644</v>
      </c>
      <c r="S201" s="74">
        <f t="shared" si="55"/>
        <v>57.786885245901644</v>
      </c>
      <c r="T201" s="74"/>
      <c r="U201" s="208"/>
    </row>
    <row r="202" spans="1:21" s="26" customFormat="1" ht="24" customHeight="1" hidden="1">
      <c r="A202" s="4"/>
      <c r="B202" s="63" t="s">
        <v>173</v>
      </c>
      <c r="C202" s="247"/>
      <c r="D202" s="248"/>
      <c r="E202" s="140"/>
      <c r="F202" s="217">
        <f t="shared" si="56"/>
        <v>988.5</v>
      </c>
      <c r="G202" s="218">
        <v>988.5</v>
      </c>
      <c r="H202" s="47"/>
      <c r="I202" s="77"/>
      <c r="J202" s="214">
        <f t="shared" si="54"/>
        <v>535</v>
      </c>
      <c r="K202" s="215">
        <v>535</v>
      </c>
      <c r="L202" s="213"/>
      <c r="M202" s="485"/>
      <c r="N202" s="214">
        <f t="shared" si="53"/>
        <v>519.7</v>
      </c>
      <c r="O202" s="215">
        <v>519.7</v>
      </c>
      <c r="P202" s="213"/>
      <c r="Q202" s="438"/>
      <c r="R202" s="88">
        <f t="shared" si="55"/>
        <v>97.14018691588787</v>
      </c>
      <c r="S202" s="74">
        <f t="shared" si="55"/>
        <v>97.14018691588787</v>
      </c>
      <c r="T202" s="74"/>
      <c r="U202" s="208"/>
    </row>
    <row r="203" spans="1:21" s="26" customFormat="1" ht="21.75" customHeight="1" hidden="1">
      <c r="A203" s="4"/>
      <c r="B203" s="63" t="s">
        <v>63</v>
      </c>
      <c r="C203" s="247" t="s">
        <v>15</v>
      </c>
      <c r="D203" s="248" t="s">
        <v>258</v>
      </c>
      <c r="E203" s="140">
        <v>10000</v>
      </c>
      <c r="F203" s="46">
        <f aca="true" t="shared" si="57" ref="F203:F215">SUM(G203:I203)</f>
        <v>13242.1</v>
      </c>
      <c r="G203" s="126">
        <v>1111.1</v>
      </c>
      <c r="H203" s="47">
        <v>12131</v>
      </c>
      <c r="I203" s="77"/>
      <c r="J203" s="87">
        <f t="shared" si="42"/>
        <v>8242.1</v>
      </c>
      <c r="K203" s="228">
        <v>1111.1</v>
      </c>
      <c r="L203" s="228">
        <v>7131</v>
      </c>
      <c r="M203" s="485"/>
      <c r="N203" s="88">
        <f t="shared" si="53"/>
        <v>5426.3</v>
      </c>
      <c r="O203" s="228">
        <v>34.3</v>
      </c>
      <c r="P203" s="228">
        <v>5392</v>
      </c>
      <c r="Q203" s="438"/>
      <c r="R203" s="88">
        <f t="shared" si="55"/>
        <v>65.83637665158152</v>
      </c>
      <c r="S203" s="74">
        <f t="shared" si="55"/>
        <v>3.0870308703087033</v>
      </c>
      <c r="T203" s="74">
        <f t="shared" si="55"/>
        <v>75.61351844061141</v>
      </c>
      <c r="U203" s="208"/>
    </row>
    <row r="204" spans="1:21" s="3" customFormat="1" ht="18.75" customHeight="1" hidden="1">
      <c r="A204" s="28" t="s">
        <v>228</v>
      </c>
      <c r="B204" s="95" t="s">
        <v>113</v>
      </c>
      <c r="C204" s="249" t="s">
        <v>15</v>
      </c>
      <c r="D204" s="250" t="s">
        <v>263</v>
      </c>
      <c r="E204" s="141">
        <f>SUM(E205)</f>
        <v>100</v>
      </c>
      <c r="F204" s="99">
        <f t="shared" si="57"/>
        <v>138.5</v>
      </c>
      <c r="G204" s="57">
        <f>SUM(G205)</f>
        <v>138.5</v>
      </c>
      <c r="H204" s="57">
        <f>SUM(H205)</f>
        <v>0</v>
      </c>
      <c r="I204" s="80">
        <f>SUM(I205)</f>
        <v>0</v>
      </c>
      <c r="J204" s="456">
        <f t="shared" si="42"/>
        <v>138.5</v>
      </c>
      <c r="K204" s="57">
        <f>SUM(K205)</f>
        <v>138.5</v>
      </c>
      <c r="L204" s="57">
        <f>SUM(L205)</f>
        <v>0</v>
      </c>
      <c r="M204" s="58">
        <f>SUM(M205)</f>
        <v>0</v>
      </c>
      <c r="N204" s="456">
        <f aca="true" t="shared" si="58" ref="N204:N219">SUM(O204:Q204)</f>
        <v>138.4</v>
      </c>
      <c r="O204" s="57">
        <f>SUM(O205)</f>
        <v>138.4</v>
      </c>
      <c r="P204" s="57">
        <f>SUM(P205)</f>
        <v>0</v>
      </c>
      <c r="Q204" s="80">
        <f>SUM(Q205)</f>
        <v>0</v>
      </c>
      <c r="R204" s="88">
        <f t="shared" si="55"/>
        <v>99.92779783393502</v>
      </c>
      <c r="S204" s="74">
        <f t="shared" si="55"/>
        <v>99.92779783393502</v>
      </c>
      <c r="T204" s="74">
        <v>0</v>
      </c>
      <c r="U204" s="208">
        <v>0</v>
      </c>
    </row>
    <row r="205" spans="1:21" s="9" customFormat="1" ht="38.25" customHeight="1" hidden="1">
      <c r="A205" s="8"/>
      <c r="B205" s="63" t="s">
        <v>28</v>
      </c>
      <c r="C205" s="247" t="s">
        <v>15</v>
      </c>
      <c r="D205" s="248" t="s">
        <v>263</v>
      </c>
      <c r="E205" s="140">
        <v>100</v>
      </c>
      <c r="F205" s="46">
        <f t="shared" si="57"/>
        <v>138.5</v>
      </c>
      <c r="G205" s="61">
        <v>138.5</v>
      </c>
      <c r="H205" s="61"/>
      <c r="I205" s="219"/>
      <c r="J205" s="88">
        <f t="shared" si="42"/>
        <v>138.5</v>
      </c>
      <c r="K205" s="200">
        <v>138.5</v>
      </c>
      <c r="L205" s="200"/>
      <c r="M205" s="201"/>
      <c r="N205" s="88">
        <f t="shared" si="58"/>
        <v>138.4</v>
      </c>
      <c r="O205" s="50">
        <v>138.4</v>
      </c>
      <c r="P205" s="50"/>
      <c r="Q205" s="196"/>
      <c r="R205" s="88">
        <f t="shared" si="55"/>
        <v>99.92779783393502</v>
      </c>
      <c r="S205" s="74">
        <f t="shared" si="55"/>
        <v>99.92779783393502</v>
      </c>
      <c r="T205" s="74"/>
      <c r="U205" s="208"/>
    </row>
    <row r="206" spans="1:21" s="5" customFormat="1" ht="21.75" customHeight="1" hidden="1">
      <c r="A206" s="8" t="s">
        <v>112</v>
      </c>
      <c r="B206" s="95" t="s">
        <v>229</v>
      </c>
      <c r="C206" s="249" t="s">
        <v>15</v>
      </c>
      <c r="D206" s="250" t="s">
        <v>267</v>
      </c>
      <c r="E206" s="141">
        <f>SUM(E207)</f>
        <v>4917</v>
      </c>
      <c r="F206" s="99">
        <f t="shared" si="57"/>
        <v>5855</v>
      </c>
      <c r="G206" s="57">
        <f>SUM(G207)</f>
        <v>4577.8</v>
      </c>
      <c r="H206" s="57">
        <f>SUM(H207)</f>
        <v>0</v>
      </c>
      <c r="I206" s="80">
        <f>SUM(I207)</f>
        <v>1277.2</v>
      </c>
      <c r="J206" s="456">
        <f t="shared" si="42"/>
        <v>3330.2</v>
      </c>
      <c r="K206" s="57">
        <f>SUM(K207)</f>
        <v>2369</v>
      </c>
      <c r="L206" s="57">
        <f>SUM(L207)</f>
        <v>0</v>
      </c>
      <c r="M206" s="58">
        <f>SUM(M207)</f>
        <v>961.2</v>
      </c>
      <c r="N206" s="456">
        <f t="shared" si="58"/>
        <v>2846.2</v>
      </c>
      <c r="O206" s="57">
        <f>SUM(O207)</f>
        <v>2048.5</v>
      </c>
      <c r="P206" s="57">
        <f>SUM(P207)</f>
        <v>0</v>
      </c>
      <c r="Q206" s="80">
        <f>SUM(Q207)</f>
        <v>797.7</v>
      </c>
      <c r="R206" s="87">
        <f t="shared" si="55"/>
        <v>85.46633835805657</v>
      </c>
      <c r="S206" s="211">
        <f t="shared" si="55"/>
        <v>86.47108484592655</v>
      </c>
      <c r="T206" s="211"/>
      <c r="U206" s="291">
        <f>SUM(Q206/M206*100)</f>
        <v>82.9900124843945</v>
      </c>
    </row>
    <row r="207" spans="1:21" s="5" customFormat="1" ht="22.5" customHeight="1" hidden="1">
      <c r="A207" s="30"/>
      <c r="B207" s="63" t="s">
        <v>75</v>
      </c>
      <c r="C207" s="247" t="s">
        <v>15</v>
      </c>
      <c r="D207" s="248" t="s">
        <v>267</v>
      </c>
      <c r="E207" s="140">
        <v>4917</v>
      </c>
      <c r="F207" s="46">
        <f t="shared" si="57"/>
        <v>5855</v>
      </c>
      <c r="G207" s="59">
        <v>4577.8</v>
      </c>
      <c r="H207" s="59"/>
      <c r="I207" s="93">
        <v>1277.2</v>
      </c>
      <c r="J207" s="88">
        <f t="shared" si="42"/>
        <v>3330.2</v>
      </c>
      <c r="K207" s="47">
        <v>2369</v>
      </c>
      <c r="L207" s="47"/>
      <c r="M207" s="48">
        <v>961.2</v>
      </c>
      <c r="N207" s="88">
        <f t="shared" si="58"/>
        <v>2846.2</v>
      </c>
      <c r="O207" s="47">
        <v>2048.5</v>
      </c>
      <c r="P207" s="47"/>
      <c r="Q207" s="77">
        <v>797.7</v>
      </c>
      <c r="R207" s="88">
        <f t="shared" si="55"/>
        <v>85.46633835805657</v>
      </c>
      <c r="S207" s="74">
        <f t="shared" si="55"/>
        <v>86.47108484592655</v>
      </c>
      <c r="T207" s="74"/>
      <c r="U207" s="208">
        <f aca="true" t="shared" si="59" ref="U207:U215">SUM(Q207/M207*100)</f>
        <v>82.9900124843945</v>
      </c>
    </row>
    <row r="208" spans="1:21" s="5" customFormat="1" ht="46.5" customHeight="1">
      <c r="A208" s="12">
        <v>7</v>
      </c>
      <c r="B208" s="462" t="s">
        <v>76</v>
      </c>
      <c r="C208" s="249" t="s">
        <v>12</v>
      </c>
      <c r="D208" s="250" t="s">
        <v>259</v>
      </c>
      <c r="E208" s="141">
        <f>SUM(E209+E213+E216+E220+E222)</f>
        <v>666384.3</v>
      </c>
      <c r="F208" s="99">
        <f t="shared" si="57"/>
        <v>698151.2999999999</v>
      </c>
      <c r="G208" s="102">
        <f aca="true" t="shared" si="60" ref="G208:M208">SUM(G209+G213+G216+G220+G222)</f>
        <v>614294.7</v>
      </c>
      <c r="H208" s="100">
        <f t="shared" si="60"/>
        <v>39106</v>
      </c>
      <c r="I208" s="111">
        <f t="shared" si="60"/>
        <v>44750.600000000006</v>
      </c>
      <c r="J208" s="456">
        <f>SUM(K208:M208)</f>
        <v>369765.1</v>
      </c>
      <c r="K208" s="100">
        <f>SUM(K209+K213+K216+K220+K222)</f>
        <v>323419.8</v>
      </c>
      <c r="L208" s="100">
        <f>SUM(L209+L213+L216+L220+L222)</f>
        <v>20943.7</v>
      </c>
      <c r="M208" s="101">
        <f t="shared" si="60"/>
        <v>25401.6</v>
      </c>
      <c r="N208" s="456">
        <f t="shared" si="58"/>
        <v>329161.5</v>
      </c>
      <c r="O208" s="100">
        <f>SUM(O209+O213+O216+O220+O222)</f>
        <v>296692.9</v>
      </c>
      <c r="P208" s="100">
        <f>SUM(P209+P213+P216+P220+P222)</f>
        <v>15028.5</v>
      </c>
      <c r="Q208" s="102">
        <f>SUM(Q209+Q213+Q216+Q220+Q222)</f>
        <v>17440.100000000002</v>
      </c>
      <c r="R208" s="87">
        <f t="shared" si="55"/>
        <v>89.01908265544802</v>
      </c>
      <c r="S208" s="211">
        <f t="shared" si="55"/>
        <v>91.7361583922815</v>
      </c>
      <c r="T208" s="211">
        <f t="shared" si="55"/>
        <v>71.75666190787683</v>
      </c>
      <c r="U208" s="291">
        <f t="shared" si="59"/>
        <v>68.65748614260521</v>
      </c>
    </row>
    <row r="209" spans="1:21" s="5" customFormat="1" ht="18" customHeight="1" hidden="1">
      <c r="A209" s="8" t="s">
        <v>230</v>
      </c>
      <c r="B209" s="462" t="s">
        <v>178</v>
      </c>
      <c r="C209" s="249" t="s">
        <v>12</v>
      </c>
      <c r="D209" s="250" t="s">
        <v>258</v>
      </c>
      <c r="E209" s="141">
        <f>SUM(E211+E210)</f>
        <v>537083.8</v>
      </c>
      <c r="F209" s="99">
        <f t="shared" si="57"/>
        <v>559868.6</v>
      </c>
      <c r="G209" s="100">
        <f>SUM(G210:G212)</f>
        <v>514483.89999999997</v>
      </c>
      <c r="H209" s="100">
        <f aca="true" t="shared" si="61" ref="H209:M209">SUM(H210+H211)</f>
        <v>11590.9</v>
      </c>
      <c r="I209" s="102">
        <f t="shared" si="61"/>
        <v>33793.8</v>
      </c>
      <c r="J209" s="456">
        <f t="shared" si="42"/>
        <v>295208.8</v>
      </c>
      <c r="K209" s="100">
        <f t="shared" si="61"/>
        <v>269610.5</v>
      </c>
      <c r="L209" s="100">
        <f t="shared" si="61"/>
        <v>6500</v>
      </c>
      <c r="M209" s="101">
        <f t="shared" si="61"/>
        <v>19098.3</v>
      </c>
      <c r="N209" s="456">
        <f t="shared" si="58"/>
        <v>264854.3</v>
      </c>
      <c r="O209" s="100">
        <f>SUM(O210+O211)</f>
        <v>248630.7</v>
      </c>
      <c r="P209" s="100">
        <f>SUM(P210+P211)</f>
        <v>2996.9</v>
      </c>
      <c r="Q209" s="102">
        <f>SUM(Q210+Q211)</f>
        <v>13226.7</v>
      </c>
      <c r="R209" s="87">
        <f t="shared" si="55"/>
        <v>89.71761681901081</v>
      </c>
      <c r="S209" s="211">
        <f t="shared" si="55"/>
        <v>92.21847813790636</v>
      </c>
      <c r="T209" s="211">
        <f t="shared" si="55"/>
        <v>46.106153846153845</v>
      </c>
      <c r="U209" s="291">
        <f t="shared" si="59"/>
        <v>69.25590235780149</v>
      </c>
    </row>
    <row r="210" spans="1:21" s="5" customFormat="1" ht="23.25" customHeight="1" hidden="1">
      <c r="A210" s="4"/>
      <c r="B210" s="461" t="s">
        <v>77</v>
      </c>
      <c r="C210" s="247" t="s">
        <v>12</v>
      </c>
      <c r="D210" s="248" t="s">
        <v>258</v>
      </c>
      <c r="E210" s="140">
        <v>481300.8</v>
      </c>
      <c r="F210" s="46">
        <f t="shared" si="57"/>
        <v>499580.8</v>
      </c>
      <c r="G210" s="59">
        <v>455094.1</v>
      </c>
      <c r="H210" s="59">
        <v>11590.9</v>
      </c>
      <c r="I210" s="93">
        <v>32895.8</v>
      </c>
      <c r="J210" s="88">
        <f t="shared" si="42"/>
        <v>263123.8</v>
      </c>
      <c r="K210" s="74">
        <v>238008.5</v>
      </c>
      <c r="L210" s="74">
        <v>6500</v>
      </c>
      <c r="M210" s="208">
        <v>18615.3</v>
      </c>
      <c r="N210" s="88">
        <f t="shared" si="58"/>
        <v>237458.4</v>
      </c>
      <c r="O210" s="74">
        <v>221469.5</v>
      </c>
      <c r="P210" s="74">
        <v>2996.9</v>
      </c>
      <c r="Q210" s="79">
        <v>12992</v>
      </c>
      <c r="R210" s="88">
        <f t="shared" si="55"/>
        <v>90.24588425676431</v>
      </c>
      <c r="S210" s="74">
        <f t="shared" si="55"/>
        <v>93.05108851154475</v>
      </c>
      <c r="T210" s="74">
        <f t="shared" si="55"/>
        <v>46.106153846153845</v>
      </c>
      <c r="U210" s="208">
        <f t="shared" si="59"/>
        <v>69.7920527737936</v>
      </c>
    </row>
    <row r="211" spans="1:21" s="9" customFormat="1" ht="25.5" customHeight="1" hidden="1">
      <c r="A211" s="8"/>
      <c r="B211" s="461" t="s">
        <v>78</v>
      </c>
      <c r="C211" s="247" t="s">
        <v>12</v>
      </c>
      <c r="D211" s="248" t="s">
        <v>258</v>
      </c>
      <c r="E211" s="140">
        <v>55783</v>
      </c>
      <c r="F211" s="46">
        <f t="shared" si="57"/>
        <v>57287.8</v>
      </c>
      <c r="G211" s="59">
        <v>56389.8</v>
      </c>
      <c r="H211" s="59"/>
      <c r="I211" s="93">
        <v>898</v>
      </c>
      <c r="J211" s="88">
        <f t="shared" si="42"/>
        <v>32085</v>
      </c>
      <c r="K211" s="74">
        <v>31602</v>
      </c>
      <c r="L211" s="74"/>
      <c r="M211" s="208">
        <v>483</v>
      </c>
      <c r="N211" s="88">
        <f t="shared" si="58"/>
        <v>27395.9</v>
      </c>
      <c r="O211" s="74">
        <v>27161.2</v>
      </c>
      <c r="P211" s="74"/>
      <c r="Q211" s="79">
        <v>234.7</v>
      </c>
      <c r="R211" s="88">
        <f t="shared" si="55"/>
        <v>85.38538257752845</v>
      </c>
      <c r="S211" s="74">
        <f t="shared" si="55"/>
        <v>85.94772482754256</v>
      </c>
      <c r="T211" s="74"/>
      <c r="U211" s="208">
        <f t="shared" si="59"/>
        <v>48.59213250517598</v>
      </c>
    </row>
    <row r="212" spans="1:21" s="9" customFormat="1" ht="25.5" customHeight="1" hidden="1">
      <c r="A212" s="8"/>
      <c r="B212" s="461" t="s">
        <v>64</v>
      </c>
      <c r="C212" s="247"/>
      <c r="D212" s="248"/>
      <c r="E212" s="140"/>
      <c r="F212" s="46">
        <f t="shared" si="57"/>
        <v>3000</v>
      </c>
      <c r="G212" s="59">
        <v>3000</v>
      </c>
      <c r="H212" s="59"/>
      <c r="I212" s="93"/>
      <c r="J212" s="88">
        <f t="shared" si="42"/>
        <v>0</v>
      </c>
      <c r="K212" s="74"/>
      <c r="L212" s="74"/>
      <c r="M212" s="208"/>
      <c r="N212" s="88"/>
      <c r="O212" s="74"/>
      <c r="P212" s="74"/>
      <c r="Q212" s="79"/>
      <c r="R212" s="88"/>
      <c r="S212" s="74"/>
      <c r="T212" s="74"/>
      <c r="U212" s="208"/>
    </row>
    <row r="213" spans="1:21" s="9" customFormat="1" ht="21.75" customHeight="1" hidden="1">
      <c r="A213" s="8" t="s">
        <v>231</v>
      </c>
      <c r="B213" s="462" t="s">
        <v>124</v>
      </c>
      <c r="C213" s="249" t="s">
        <v>12</v>
      </c>
      <c r="D213" s="250" t="s">
        <v>261</v>
      </c>
      <c r="E213" s="141">
        <f>SUM(E214+E215)</f>
        <v>71495.2</v>
      </c>
      <c r="F213" s="99">
        <f t="shared" si="57"/>
        <v>75772.8</v>
      </c>
      <c r="G213" s="97">
        <f>SUM(G214:G215)</f>
        <v>54142.3</v>
      </c>
      <c r="H213" s="97">
        <f>SUM(H214:H215)</f>
        <v>12433.7</v>
      </c>
      <c r="I213" s="102">
        <f>SUM(I214+I215)</f>
        <v>9196.8</v>
      </c>
      <c r="J213" s="456">
        <f t="shared" si="42"/>
        <v>40844.1</v>
      </c>
      <c r="K213" s="97">
        <f>SUM(K214:K215)</f>
        <v>29143.7</v>
      </c>
      <c r="L213" s="97">
        <f>SUM(L214:L215)</f>
        <v>6433.7</v>
      </c>
      <c r="M213" s="475">
        <f>SUM(M214:M215)</f>
        <v>5266.7</v>
      </c>
      <c r="N213" s="456">
        <f t="shared" si="58"/>
        <v>34829.6</v>
      </c>
      <c r="O213" s="97">
        <f>SUM(O214:O215)</f>
        <v>25066.7</v>
      </c>
      <c r="P213" s="97">
        <f>SUM(P214:P215)</f>
        <v>6099.5</v>
      </c>
      <c r="Q213" s="165">
        <f>SUM(Q214:Q215)</f>
        <v>3663.4</v>
      </c>
      <c r="R213" s="88">
        <f t="shared" si="55"/>
        <v>85.27449496989773</v>
      </c>
      <c r="S213" s="74">
        <f>SUM(O213/K213*100)</f>
        <v>86.01069871018436</v>
      </c>
      <c r="T213" s="74">
        <f t="shared" si="55"/>
        <v>94.80547740802338</v>
      </c>
      <c r="U213" s="208">
        <f t="shared" si="59"/>
        <v>69.5577876089392</v>
      </c>
    </row>
    <row r="214" spans="1:21" s="5" customFormat="1" ht="25.5" customHeight="1" hidden="1">
      <c r="A214" s="4"/>
      <c r="B214" s="461" t="s">
        <v>79</v>
      </c>
      <c r="C214" s="247" t="s">
        <v>12</v>
      </c>
      <c r="D214" s="248" t="s">
        <v>261</v>
      </c>
      <c r="E214" s="140">
        <v>41905.4</v>
      </c>
      <c r="F214" s="46">
        <f t="shared" si="57"/>
        <v>45547.00000000001</v>
      </c>
      <c r="G214" s="59">
        <v>25431.4</v>
      </c>
      <c r="H214" s="59">
        <v>12433.7</v>
      </c>
      <c r="I214" s="93">
        <v>7681.9</v>
      </c>
      <c r="J214" s="88">
        <f t="shared" si="42"/>
        <v>26211.1</v>
      </c>
      <c r="K214" s="74">
        <v>15366.6</v>
      </c>
      <c r="L214" s="74">
        <v>6433.7</v>
      </c>
      <c r="M214" s="208">
        <v>4410.8</v>
      </c>
      <c r="N214" s="88">
        <f t="shared" si="58"/>
        <v>21408.7</v>
      </c>
      <c r="O214" s="74">
        <v>12127.7</v>
      </c>
      <c r="P214" s="74">
        <v>6099.5</v>
      </c>
      <c r="Q214" s="79">
        <v>3181.5</v>
      </c>
      <c r="R214" s="88">
        <f t="shared" si="55"/>
        <v>81.67799138532912</v>
      </c>
      <c r="S214" s="74">
        <f>SUM(O214/K214*100)</f>
        <v>78.92246821027423</v>
      </c>
      <c r="T214" s="74">
        <f t="shared" si="55"/>
        <v>94.80547740802338</v>
      </c>
      <c r="U214" s="208">
        <f t="shared" si="59"/>
        <v>72.12977237689307</v>
      </c>
    </row>
    <row r="215" spans="1:21" s="5" customFormat="1" ht="23.25" customHeight="1" hidden="1">
      <c r="A215" s="4"/>
      <c r="B215" s="461" t="s">
        <v>80</v>
      </c>
      <c r="C215" s="247" t="s">
        <v>12</v>
      </c>
      <c r="D215" s="248" t="s">
        <v>261</v>
      </c>
      <c r="E215" s="140">
        <v>29589.8</v>
      </c>
      <c r="F215" s="46">
        <f t="shared" si="57"/>
        <v>30225.800000000003</v>
      </c>
      <c r="G215" s="59">
        <v>28710.9</v>
      </c>
      <c r="H215" s="59"/>
      <c r="I215" s="93">
        <v>1514.9</v>
      </c>
      <c r="J215" s="88">
        <f t="shared" si="42"/>
        <v>14633</v>
      </c>
      <c r="K215" s="74">
        <v>13777.1</v>
      </c>
      <c r="L215" s="74"/>
      <c r="M215" s="208">
        <v>855.9</v>
      </c>
      <c r="N215" s="88">
        <f t="shared" si="58"/>
        <v>13420.9</v>
      </c>
      <c r="O215" s="74">
        <v>12939</v>
      </c>
      <c r="P215" s="74"/>
      <c r="Q215" s="79">
        <v>481.9</v>
      </c>
      <c r="R215" s="88">
        <f t="shared" si="55"/>
        <v>91.71666780564478</v>
      </c>
      <c r="S215" s="74">
        <f>SUM(O215/K215*100)</f>
        <v>93.91671687074928</v>
      </c>
      <c r="T215" s="74"/>
      <c r="U215" s="208">
        <f t="shared" si="59"/>
        <v>56.30330646103516</v>
      </c>
    </row>
    <row r="216" spans="1:21" s="9" customFormat="1" ht="21" customHeight="1" hidden="1">
      <c r="A216" s="8" t="s">
        <v>233</v>
      </c>
      <c r="B216" s="462" t="s">
        <v>182</v>
      </c>
      <c r="C216" s="249" t="s">
        <v>12</v>
      </c>
      <c r="D216" s="250" t="s">
        <v>267</v>
      </c>
      <c r="E216" s="141">
        <f>E217</f>
        <v>5781</v>
      </c>
      <c r="F216" s="99">
        <f>SUM(F218:F219)</f>
        <v>5781</v>
      </c>
      <c r="G216" s="100">
        <f>SUM(G218:G219)</f>
        <v>0</v>
      </c>
      <c r="H216" s="100">
        <f>SUM(H218:H219)</f>
        <v>5781</v>
      </c>
      <c r="I216" s="102">
        <f>SUM(I218:I219)</f>
        <v>0</v>
      </c>
      <c r="J216" s="456">
        <f t="shared" si="42"/>
        <v>2560</v>
      </c>
      <c r="K216" s="100">
        <f>SUM(K218:K219)</f>
        <v>0</v>
      </c>
      <c r="L216" s="100">
        <f>SUM(L218:L219)</f>
        <v>2560</v>
      </c>
      <c r="M216" s="101">
        <f>SUM(M218:M219)</f>
        <v>0</v>
      </c>
      <c r="N216" s="456">
        <f t="shared" si="58"/>
        <v>2082.1</v>
      </c>
      <c r="O216" s="100">
        <f>SUM(O218:O219)</f>
        <v>0</v>
      </c>
      <c r="P216" s="100">
        <f>SUM(P218:P219)</f>
        <v>2082.1</v>
      </c>
      <c r="Q216" s="102">
        <f>SUM(Q218:Q219)</f>
        <v>0</v>
      </c>
      <c r="R216" s="87">
        <f t="shared" si="55"/>
        <v>81.33203124999999</v>
      </c>
      <c r="S216" s="211"/>
      <c r="T216" s="211">
        <f t="shared" si="55"/>
        <v>81.33203124999999</v>
      </c>
      <c r="U216" s="291"/>
    </row>
    <row r="217" spans="1:21" s="5" customFormat="1" ht="57.75" customHeight="1" hidden="1">
      <c r="A217" s="30"/>
      <c r="B217" s="461" t="s">
        <v>186</v>
      </c>
      <c r="C217" s="247" t="s">
        <v>12</v>
      </c>
      <c r="D217" s="248" t="s">
        <v>267</v>
      </c>
      <c r="E217" s="140">
        <f>SUM(E218:E219)</f>
        <v>5781</v>
      </c>
      <c r="F217" s="46">
        <f>SUM(G217:I217)</f>
        <v>5781</v>
      </c>
      <c r="G217" s="47"/>
      <c r="H217" s="47">
        <f>SUM(H218:H219)</f>
        <v>5781</v>
      </c>
      <c r="I217" s="77"/>
      <c r="J217" s="88">
        <f t="shared" si="42"/>
        <v>2560</v>
      </c>
      <c r="K217" s="74"/>
      <c r="L217" s="74">
        <f>SUM(L218:L219)</f>
        <v>2560</v>
      </c>
      <c r="M217" s="208"/>
      <c r="N217" s="88">
        <f t="shared" si="58"/>
        <v>2082.1</v>
      </c>
      <c r="O217" s="74"/>
      <c r="P217" s="74">
        <f>SUM(P218:P219)</f>
        <v>2082.1</v>
      </c>
      <c r="Q217" s="79"/>
      <c r="R217" s="88">
        <f t="shared" si="55"/>
        <v>81.33203124999999</v>
      </c>
      <c r="S217" s="74"/>
      <c r="T217" s="74">
        <f t="shared" si="55"/>
        <v>81.33203124999999</v>
      </c>
      <c r="U217" s="208"/>
    </row>
    <row r="218" spans="1:21" s="5" customFormat="1" ht="19.5" customHeight="1" hidden="1">
      <c r="A218" s="30"/>
      <c r="B218" s="461" t="s">
        <v>234</v>
      </c>
      <c r="C218" s="247" t="s">
        <v>12</v>
      </c>
      <c r="D218" s="248" t="s">
        <v>267</v>
      </c>
      <c r="E218" s="140">
        <v>4659</v>
      </c>
      <c r="F218" s="46">
        <f>SUM(G218:I218)</f>
        <v>4659</v>
      </c>
      <c r="G218" s="47"/>
      <c r="H218" s="47">
        <v>4659</v>
      </c>
      <c r="I218" s="77"/>
      <c r="J218" s="88">
        <f t="shared" si="42"/>
        <v>2010</v>
      </c>
      <c r="K218" s="74"/>
      <c r="L218" s="74">
        <v>2010</v>
      </c>
      <c r="M218" s="208"/>
      <c r="N218" s="88">
        <f t="shared" si="58"/>
        <v>1702.1</v>
      </c>
      <c r="O218" s="74"/>
      <c r="P218" s="74">
        <v>1702.1</v>
      </c>
      <c r="Q218" s="79"/>
      <c r="R218" s="88">
        <f t="shared" si="55"/>
        <v>84.68159203980099</v>
      </c>
      <c r="S218" s="74"/>
      <c r="T218" s="74">
        <f t="shared" si="55"/>
        <v>84.68159203980099</v>
      </c>
      <c r="U218" s="208"/>
    </row>
    <row r="219" spans="1:21" s="5" customFormat="1" ht="21.75" customHeight="1" hidden="1">
      <c r="A219" s="30"/>
      <c r="B219" s="461" t="s">
        <v>235</v>
      </c>
      <c r="C219" s="247" t="s">
        <v>12</v>
      </c>
      <c r="D219" s="248" t="s">
        <v>267</v>
      </c>
      <c r="E219" s="140">
        <v>1122</v>
      </c>
      <c r="F219" s="46">
        <f>SUM(G219:I219)</f>
        <v>1122</v>
      </c>
      <c r="G219" s="47"/>
      <c r="H219" s="47">
        <v>1122</v>
      </c>
      <c r="I219" s="77"/>
      <c r="J219" s="88">
        <f t="shared" si="42"/>
        <v>550</v>
      </c>
      <c r="K219" s="74"/>
      <c r="L219" s="74">
        <v>550</v>
      </c>
      <c r="M219" s="208"/>
      <c r="N219" s="88">
        <f t="shared" si="58"/>
        <v>380</v>
      </c>
      <c r="O219" s="74"/>
      <c r="P219" s="74">
        <v>380</v>
      </c>
      <c r="Q219" s="79"/>
      <c r="R219" s="88">
        <f t="shared" si="55"/>
        <v>69.0909090909091</v>
      </c>
      <c r="S219" s="74"/>
      <c r="T219" s="74">
        <f t="shared" si="55"/>
        <v>69.0909090909091</v>
      </c>
      <c r="U219" s="208"/>
    </row>
    <row r="220" spans="1:21" s="9" customFormat="1" ht="40.5" customHeight="1" hidden="1">
      <c r="A220" s="12" t="s">
        <v>236</v>
      </c>
      <c r="B220" s="462" t="s">
        <v>181</v>
      </c>
      <c r="C220" s="249" t="s">
        <v>12</v>
      </c>
      <c r="D220" s="250" t="s">
        <v>84</v>
      </c>
      <c r="E220" s="141">
        <f>SUM(E221)</f>
        <v>7700</v>
      </c>
      <c r="F220" s="123">
        <f>SUM(F221)</f>
        <v>8556</v>
      </c>
      <c r="G220" s="51">
        <f aca="true" t="shared" si="62" ref="G220:Q220">SUM(G221)</f>
        <v>855.6</v>
      </c>
      <c r="H220" s="51">
        <f t="shared" si="62"/>
        <v>7700.4</v>
      </c>
      <c r="I220" s="220">
        <f t="shared" si="62"/>
        <v>0</v>
      </c>
      <c r="J220" s="46">
        <f t="shared" si="62"/>
        <v>4705.6</v>
      </c>
      <c r="K220" s="51">
        <f t="shared" si="62"/>
        <v>855.6</v>
      </c>
      <c r="L220" s="51">
        <f t="shared" si="62"/>
        <v>3850</v>
      </c>
      <c r="M220" s="52">
        <f t="shared" si="62"/>
        <v>0</v>
      </c>
      <c r="N220" s="99">
        <f t="shared" si="62"/>
        <v>3850</v>
      </c>
      <c r="O220" s="100">
        <f t="shared" si="62"/>
        <v>0</v>
      </c>
      <c r="P220" s="100">
        <f t="shared" si="62"/>
        <v>3850</v>
      </c>
      <c r="Q220" s="102">
        <f t="shared" si="62"/>
        <v>0</v>
      </c>
      <c r="R220" s="87">
        <f t="shared" si="55"/>
        <v>81.81740904454267</v>
      </c>
      <c r="S220" s="211"/>
      <c r="T220" s="211">
        <f t="shared" si="55"/>
        <v>100</v>
      </c>
      <c r="U220" s="291"/>
    </row>
    <row r="221" spans="1:21" s="9" customFormat="1" ht="25.5" customHeight="1" hidden="1">
      <c r="A221" s="8"/>
      <c r="B221" s="461" t="s">
        <v>64</v>
      </c>
      <c r="C221" s="247" t="s">
        <v>12</v>
      </c>
      <c r="D221" s="248" t="s">
        <v>84</v>
      </c>
      <c r="E221" s="92">
        <v>7700</v>
      </c>
      <c r="F221" s="46">
        <f>SUM(G221:I221)</f>
        <v>8556</v>
      </c>
      <c r="G221" s="85">
        <v>855.6</v>
      </c>
      <c r="H221" s="47">
        <v>7700.4</v>
      </c>
      <c r="I221" s="77"/>
      <c r="J221" s="88">
        <f t="shared" si="42"/>
        <v>4705.6</v>
      </c>
      <c r="K221" s="74">
        <v>855.6</v>
      </c>
      <c r="L221" s="74">
        <v>3850</v>
      </c>
      <c r="M221" s="291"/>
      <c r="N221" s="88">
        <f aca="true" t="shared" si="63" ref="N221:N227">SUM(O221:Q221)</f>
        <v>3850</v>
      </c>
      <c r="O221" s="171"/>
      <c r="P221" s="200">
        <v>3850</v>
      </c>
      <c r="Q221" s="439"/>
      <c r="R221" s="88">
        <f t="shared" si="55"/>
        <v>81.81740904454267</v>
      </c>
      <c r="S221" s="74"/>
      <c r="T221" s="74">
        <f t="shared" si="55"/>
        <v>100</v>
      </c>
      <c r="U221" s="208"/>
    </row>
    <row r="222" spans="1:21" s="5" customFormat="1" ht="23.25" customHeight="1" hidden="1">
      <c r="A222" s="8" t="s">
        <v>237</v>
      </c>
      <c r="B222" s="462" t="s">
        <v>129</v>
      </c>
      <c r="C222" s="249" t="s">
        <v>12</v>
      </c>
      <c r="D222" s="241" t="s">
        <v>15</v>
      </c>
      <c r="E222" s="136">
        <f>SUM(E223+E224+E225+E226+E227)</f>
        <v>44324.299999999996</v>
      </c>
      <c r="F222" s="99">
        <f aca="true" t="shared" si="64" ref="F222:F261">SUM(G222:I222)</f>
        <v>48172.90000000001</v>
      </c>
      <c r="G222" s="100">
        <f aca="true" t="shared" si="65" ref="G222:M222">SUM(G223:G227)</f>
        <v>44812.90000000001</v>
      </c>
      <c r="H222" s="100">
        <f t="shared" si="65"/>
        <v>1600</v>
      </c>
      <c r="I222" s="102">
        <f t="shared" si="65"/>
        <v>1760</v>
      </c>
      <c r="J222" s="456">
        <f t="shared" si="42"/>
        <v>26446.6</v>
      </c>
      <c r="K222" s="100">
        <f t="shared" si="65"/>
        <v>23810</v>
      </c>
      <c r="L222" s="100">
        <f t="shared" si="65"/>
        <v>1600</v>
      </c>
      <c r="M222" s="101">
        <f t="shared" si="65"/>
        <v>1036.6000000000001</v>
      </c>
      <c r="N222" s="456">
        <f t="shared" si="63"/>
        <v>23545.5</v>
      </c>
      <c r="O222" s="100">
        <f>SUM(O223:O227)</f>
        <v>22995.5</v>
      </c>
      <c r="P222" s="100">
        <f>SUM(P223:P227)</f>
        <v>0</v>
      </c>
      <c r="Q222" s="102">
        <f>SUM(Q223:Q227)</f>
        <v>550</v>
      </c>
      <c r="R222" s="87">
        <f t="shared" si="55"/>
        <v>89.0303479464279</v>
      </c>
      <c r="S222" s="211">
        <f>SUM(O222/K222*100)</f>
        <v>96.57916841663166</v>
      </c>
      <c r="T222" s="211">
        <f t="shared" si="55"/>
        <v>0</v>
      </c>
      <c r="U222" s="291">
        <f>SUM(Q222/M222*100)</f>
        <v>53.05807447424271</v>
      </c>
    </row>
    <row r="223" spans="1:21" s="5" customFormat="1" ht="21.75" customHeight="1" hidden="1">
      <c r="A223" s="4"/>
      <c r="B223" s="461" t="s">
        <v>197</v>
      </c>
      <c r="C223" s="247" t="s">
        <v>12</v>
      </c>
      <c r="D223" s="239" t="s">
        <v>15</v>
      </c>
      <c r="E223" s="131">
        <v>9766.5</v>
      </c>
      <c r="F223" s="46">
        <f t="shared" si="64"/>
        <v>10298.400000000001</v>
      </c>
      <c r="G223" s="47">
        <v>10276.2</v>
      </c>
      <c r="H223" s="47"/>
      <c r="I223" s="77">
        <v>22.2</v>
      </c>
      <c r="J223" s="88">
        <f t="shared" si="42"/>
        <v>5439.599999999999</v>
      </c>
      <c r="K223" s="74">
        <v>5417.4</v>
      </c>
      <c r="L223" s="74"/>
      <c r="M223" s="208">
        <v>22.2</v>
      </c>
      <c r="N223" s="88">
        <f t="shared" si="63"/>
        <v>5273.8</v>
      </c>
      <c r="O223" s="74">
        <v>5251.7</v>
      </c>
      <c r="P223" s="74"/>
      <c r="Q223" s="79">
        <v>22.1</v>
      </c>
      <c r="R223" s="88">
        <f t="shared" si="55"/>
        <v>96.95198176336497</v>
      </c>
      <c r="S223" s="74">
        <f>SUM(O223/K223*100)</f>
        <v>96.94133717281353</v>
      </c>
      <c r="T223" s="74"/>
      <c r="U223" s="208">
        <f>SUM(Q223/M223*100)</f>
        <v>99.54954954954955</v>
      </c>
    </row>
    <row r="224" spans="1:21" s="5" customFormat="1" ht="24" customHeight="1" hidden="1">
      <c r="A224" s="4"/>
      <c r="B224" s="461" t="s">
        <v>198</v>
      </c>
      <c r="C224" s="247" t="s">
        <v>12</v>
      </c>
      <c r="D224" s="239" t="s">
        <v>15</v>
      </c>
      <c r="E224" s="131">
        <v>900</v>
      </c>
      <c r="F224" s="46">
        <f t="shared" si="64"/>
        <v>1072</v>
      </c>
      <c r="G224" s="47">
        <v>1072</v>
      </c>
      <c r="H224" s="47"/>
      <c r="I224" s="77"/>
      <c r="J224" s="88">
        <f t="shared" si="42"/>
        <v>1072</v>
      </c>
      <c r="K224" s="74">
        <v>1072</v>
      </c>
      <c r="L224" s="74"/>
      <c r="M224" s="208"/>
      <c r="N224" s="88">
        <f t="shared" si="63"/>
        <v>1030.2</v>
      </c>
      <c r="O224" s="74">
        <v>1030.2</v>
      </c>
      <c r="P224" s="74"/>
      <c r="Q224" s="79"/>
      <c r="R224" s="88">
        <f t="shared" si="55"/>
        <v>96.10074626865672</v>
      </c>
      <c r="S224" s="74">
        <f>SUM(O224/K224*100)</f>
        <v>96.10074626865672</v>
      </c>
      <c r="T224" s="74"/>
      <c r="U224" s="208"/>
    </row>
    <row r="225" spans="1:21" s="5" customFormat="1" ht="37.5" customHeight="1" hidden="1">
      <c r="A225" s="4"/>
      <c r="B225" s="461" t="s">
        <v>199</v>
      </c>
      <c r="C225" s="247" t="s">
        <v>12</v>
      </c>
      <c r="D225" s="239" t="s">
        <v>15</v>
      </c>
      <c r="E225" s="135"/>
      <c r="F225" s="46">
        <f t="shared" si="64"/>
        <v>0</v>
      </c>
      <c r="G225" s="47"/>
      <c r="H225" s="47"/>
      <c r="I225" s="77"/>
      <c r="J225" s="88">
        <f t="shared" si="42"/>
        <v>0</v>
      </c>
      <c r="K225" s="74"/>
      <c r="L225" s="74"/>
      <c r="M225" s="208"/>
      <c r="N225" s="88">
        <f t="shared" si="63"/>
        <v>0</v>
      </c>
      <c r="O225" s="74"/>
      <c r="P225" s="74"/>
      <c r="Q225" s="79"/>
      <c r="R225" s="88"/>
      <c r="S225" s="74"/>
      <c r="T225" s="74"/>
      <c r="U225" s="208"/>
    </row>
    <row r="226" spans="1:21" s="5" customFormat="1" ht="27" customHeight="1" hidden="1">
      <c r="A226" s="4"/>
      <c r="B226" s="461" t="s">
        <v>288</v>
      </c>
      <c r="C226" s="247" t="s">
        <v>12</v>
      </c>
      <c r="D226" s="259" t="s">
        <v>15</v>
      </c>
      <c r="E226" s="159">
        <v>26936.2</v>
      </c>
      <c r="F226" s="82">
        <f t="shared" si="64"/>
        <v>29981</v>
      </c>
      <c r="G226" s="55">
        <v>27443.4</v>
      </c>
      <c r="H226" s="55">
        <v>1600</v>
      </c>
      <c r="I226" s="90">
        <v>937.6</v>
      </c>
      <c r="J226" s="88">
        <f t="shared" si="42"/>
        <v>16342.1</v>
      </c>
      <c r="K226" s="74">
        <v>14219.5</v>
      </c>
      <c r="L226" s="74">
        <v>1600</v>
      </c>
      <c r="M226" s="208">
        <v>522.6</v>
      </c>
      <c r="N226" s="88">
        <f t="shared" si="63"/>
        <v>14113.1</v>
      </c>
      <c r="O226" s="74">
        <v>13871</v>
      </c>
      <c r="P226" s="74"/>
      <c r="Q226" s="79">
        <v>242.1</v>
      </c>
      <c r="R226" s="88">
        <f t="shared" si="55"/>
        <v>86.36038208063836</v>
      </c>
      <c r="S226" s="74">
        <f>SUM(O226/K226*100)</f>
        <v>97.54914026512887</v>
      </c>
      <c r="T226" s="74">
        <f t="shared" si="55"/>
        <v>0</v>
      </c>
      <c r="U226" s="208">
        <f>SUM(Q226/M226*100)</f>
        <v>46.32606199770379</v>
      </c>
    </row>
    <row r="227" spans="1:21" s="5" customFormat="1" ht="25.5" customHeight="1" hidden="1" thickBot="1">
      <c r="A227" s="4"/>
      <c r="B227" s="461" t="s">
        <v>81</v>
      </c>
      <c r="C227" s="247" t="s">
        <v>12</v>
      </c>
      <c r="D227" s="259" t="s">
        <v>15</v>
      </c>
      <c r="E227" s="159">
        <v>6721.6</v>
      </c>
      <c r="F227" s="46">
        <f t="shared" si="64"/>
        <v>6821.5</v>
      </c>
      <c r="G227" s="47">
        <v>6021.3</v>
      </c>
      <c r="H227" s="47"/>
      <c r="I227" s="77">
        <v>800.2</v>
      </c>
      <c r="J227" s="88">
        <f t="shared" si="42"/>
        <v>3592.9</v>
      </c>
      <c r="K227" s="74">
        <v>3101.1</v>
      </c>
      <c r="L227" s="74"/>
      <c r="M227" s="208">
        <v>491.8</v>
      </c>
      <c r="N227" s="88">
        <f t="shared" si="63"/>
        <v>3128.4</v>
      </c>
      <c r="O227" s="74">
        <v>2842.6</v>
      </c>
      <c r="P227" s="74"/>
      <c r="Q227" s="79">
        <v>285.8</v>
      </c>
      <c r="R227" s="88">
        <f t="shared" si="55"/>
        <v>87.07172479055916</v>
      </c>
      <c r="S227" s="74">
        <f>SUM(O227/K227*100)</f>
        <v>91.66424817000419</v>
      </c>
      <c r="T227" s="74"/>
      <c r="U227" s="208">
        <f>SUM(Q227/M227*100)</f>
        <v>58.11305408702725</v>
      </c>
    </row>
    <row r="228" spans="1:21" s="25" customFormat="1" ht="19.5" customHeight="1" hidden="1">
      <c r="A228" s="527"/>
      <c r="B228" s="559"/>
      <c r="C228" s="531"/>
      <c r="D228" s="533"/>
      <c r="E228" s="541" t="s">
        <v>170</v>
      </c>
      <c r="F228" s="540" t="s">
        <v>0</v>
      </c>
      <c r="G228" s="525" t="s">
        <v>255</v>
      </c>
      <c r="H228" s="525"/>
      <c r="I228" s="539"/>
      <c r="J228" s="554" t="s">
        <v>293</v>
      </c>
      <c r="K228" s="556" t="s">
        <v>255</v>
      </c>
      <c r="L228" s="556"/>
      <c r="M228" s="557"/>
      <c r="N228" s="554" t="s">
        <v>294</v>
      </c>
      <c r="O228" s="556" t="s">
        <v>255</v>
      </c>
      <c r="P228" s="556"/>
      <c r="Q228" s="558"/>
      <c r="R228" s="554" t="s">
        <v>295</v>
      </c>
      <c r="S228" s="556" t="s">
        <v>255</v>
      </c>
      <c r="T228" s="556"/>
      <c r="U228" s="557"/>
    </row>
    <row r="229" spans="1:21" s="25" customFormat="1" ht="147" customHeight="1" hidden="1" thickBot="1">
      <c r="A229" s="528"/>
      <c r="B229" s="560"/>
      <c r="C229" s="532"/>
      <c r="D229" s="534"/>
      <c r="E229" s="542"/>
      <c r="F229" s="538"/>
      <c r="G229" s="173" t="s">
        <v>134</v>
      </c>
      <c r="H229" s="174" t="s">
        <v>135</v>
      </c>
      <c r="I229" s="176" t="s">
        <v>136</v>
      </c>
      <c r="J229" s="555"/>
      <c r="K229" s="470" t="s">
        <v>134</v>
      </c>
      <c r="L229" s="471" t="s">
        <v>135</v>
      </c>
      <c r="M229" s="478" t="s">
        <v>136</v>
      </c>
      <c r="N229" s="555"/>
      <c r="O229" s="470" t="s">
        <v>134</v>
      </c>
      <c r="P229" s="471" t="s">
        <v>135</v>
      </c>
      <c r="Q229" s="496" t="s">
        <v>136</v>
      </c>
      <c r="R229" s="555"/>
      <c r="S229" s="470" t="s">
        <v>134</v>
      </c>
      <c r="T229" s="471" t="s">
        <v>135</v>
      </c>
      <c r="U229" s="478" t="s">
        <v>136</v>
      </c>
    </row>
    <row r="230" spans="1:21" s="151" customFormat="1" ht="21.75" customHeight="1" hidden="1" thickBot="1">
      <c r="A230" s="150"/>
      <c r="B230" s="465">
        <v>1</v>
      </c>
      <c r="C230" s="263">
        <v>2</v>
      </c>
      <c r="D230" s="264">
        <v>3</v>
      </c>
      <c r="E230" s="179">
        <v>4</v>
      </c>
      <c r="F230" s="178">
        <v>5</v>
      </c>
      <c r="G230" s="178">
        <v>6</v>
      </c>
      <c r="H230" s="178">
        <v>7</v>
      </c>
      <c r="I230" s="180">
        <v>8</v>
      </c>
      <c r="J230" s="479">
        <v>9</v>
      </c>
      <c r="K230" s="472">
        <v>10</v>
      </c>
      <c r="L230" s="472">
        <v>11</v>
      </c>
      <c r="M230" s="480">
        <v>12</v>
      </c>
      <c r="N230" s="490">
        <v>13</v>
      </c>
      <c r="O230" s="474">
        <v>14</v>
      </c>
      <c r="P230" s="474">
        <v>15</v>
      </c>
      <c r="Q230" s="497">
        <v>16</v>
      </c>
      <c r="R230" s="490">
        <v>17</v>
      </c>
      <c r="S230" s="474">
        <v>18</v>
      </c>
      <c r="T230" s="474">
        <v>19</v>
      </c>
      <c r="U230" s="491">
        <v>20</v>
      </c>
    </row>
    <row r="231" spans="1:21" s="9" customFormat="1" ht="52.5" customHeight="1" thickBot="1">
      <c r="A231" s="8" t="s">
        <v>82</v>
      </c>
      <c r="B231" s="460" t="s">
        <v>83</v>
      </c>
      <c r="C231" s="265" t="s">
        <v>84</v>
      </c>
      <c r="D231" s="266" t="s">
        <v>259</v>
      </c>
      <c r="E231" s="139">
        <f>SUM(E232+E233+E255+E260+E234)</f>
        <v>113420.6</v>
      </c>
      <c r="F231" s="96">
        <f t="shared" si="64"/>
        <v>138367.69999999998</v>
      </c>
      <c r="G231" s="104">
        <f aca="true" t="shared" si="66" ref="G231:M231">SUM(G232+G233+G234+G255+G260)</f>
        <v>6835.8</v>
      </c>
      <c r="H231" s="104">
        <f t="shared" si="66"/>
        <v>125763.29999999999</v>
      </c>
      <c r="I231" s="105">
        <f t="shared" si="66"/>
        <v>5768.6</v>
      </c>
      <c r="J231" s="487">
        <f t="shared" si="42"/>
        <v>83243.8</v>
      </c>
      <c r="K231" s="488">
        <f t="shared" si="66"/>
        <v>3168.4</v>
      </c>
      <c r="L231" s="488">
        <f>SUM(L232+L233+L234+L255+L260)</f>
        <v>77479.8</v>
      </c>
      <c r="M231" s="489">
        <f t="shared" si="66"/>
        <v>2595.6</v>
      </c>
      <c r="N231" s="494">
        <f>SUM(N232+N233+N234+N255+N260)</f>
        <v>59370.49999999999</v>
      </c>
      <c r="O231" s="488">
        <f>SUM(O232+O233+O234+O255+O260)</f>
        <v>2906.8</v>
      </c>
      <c r="P231" s="488">
        <f>SUM(P232+P233+P234+P255+P260)</f>
        <v>54530.7</v>
      </c>
      <c r="Q231" s="499">
        <f>SUM(Q232+Q233+Q234+Q255+Q260)</f>
        <v>1933</v>
      </c>
      <c r="R231" s="500">
        <f t="shared" si="55"/>
        <v>71.32122752685484</v>
      </c>
      <c r="S231" s="501">
        <f>SUM(O231/K231*100)</f>
        <v>91.74346673399823</v>
      </c>
      <c r="T231" s="501">
        <f t="shared" si="55"/>
        <v>70.38053789503844</v>
      </c>
      <c r="U231" s="502">
        <f>SUM(Q231/M231*100)</f>
        <v>74.47218369548467</v>
      </c>
    </row>
    <row r="232" spans="1:21" s="5" customFormat="1" ht="19.5" customHeight="1" hidden="1">
      <c r="A232" s="8"/>
      <c r="B232" s="63" t="s">
        <v>85</v>
      </c>
      <c r="C232" s="238" t="s">
        <v>84</v>
      </c>
      <c r="D232" s="239" t="s">
        <v>258</v>
      </c>
      <c r="E232" s="131">
        <v>3757.8</v>
      </c>
      <c r="F232" s="46">
        <f t="shared" si="64"/>
        <v>3757.8</v>
      </c>
      <c r="G232" s="47">
        <v>3757.8</v>
      </c>
      <c r="H232" s="47"/>
      <c r="I232" s="77"/>
      <c r="J232" s="113">
        <f t="shared" si="42"/>
        <v>1396</v>
      </c>
      <c r="K232" s="49">
        <v>1396</v>
      </c>
      <c r="L232" s="49"/>
      <c r="M232" s="445"/>
      <c r="N232" s="202">
        <f>SUM(O232:Q232)</f>
        <v>1159.8</v>
      </c>
      <c r="O232" s="49">
        <v>1159.8</v>
      </c>
      <c r="P232" s="49"/>
      <c r="Q232" s="114"/>
      <c r="R232" s="113">
        <f t="shared" si="55"/>
        <v>83.08022922636103</v>
      </c>
      <c r="S232" s="49">
        <f>SUM(O232/K232*100)</f>
        <v>83.08022922636103</v>
      </c>
      <c r="T232" s="49"/>
      <c r="U232" s="445"/>
    </row>
    <row r="233" spans="1:21" s="5" customFormat="1" ht="18" customHeight="1" hidden="1">
      <c r="A233" s="8"/>
      <c r="B233" s="63" t="s">
        <v>86</v>
      </c>
      <c r="C233" s="238" t="s">
        <v>84</v>
      </c>
      <c r="D233" s="239" t="s">
        <v>261</v>
      </c>
      <c r="E233" s="131">
        <v>8426</v>
      </c>
      <c r="F233" s="46">
        <f t="shared" si="64"/>
        <v>8488.6</v>
      </c>
      <c r="G233" s="47">
        <v>2720</v>
      </c>
      <c r="H233" s="47"/>
      <c r="I233" s="77">
        <v>5768.6</v>
      </c>
      <c r="J233" s="88">
        <f t="shared" si="42"/>
        <v>4010</v>
      </c>
      <c r="K233" s="74">
        <v>1414.4</v>
      </c>
      <c r="L233" s="74"/>
      <c r="M233" s="208">
        <v>2595.6</v>
      </c>
      <c r="N233" s="210">
        <f>SUM(O233:Q233)</f>
        <v>3322</v>
      </c>
      <c r="O233" s="74">
        <v>1389</v>
      </c>
      <c r="P233" s="74"/>
      <c r="Q233" s="79">
        <v>1933</v>
      </c>
      <c r="R233" s="88">
        <f t="shared" si="55"/>
        <v>82.8428927680798</v>
      </c>
      <c r="S233" s="74">
        <f>SUM(O233/K233*100)</f>
        <v>98.20418552036199</v>
      </c>
      <c r="T233" s="74"/>
      <c r="U233" s="208">
        <f>SUM(Q233/M233*100)</f>
        <v>74.47218369548467</v>
      </c>
    </row>
    <row r="234" spans="1:21" s="9" customFormat="1" ht="26.25" customHeight="1" hidden="1">
      <c r="A234" s="14" t="s">
        <v>232</v>
      </c>
      <c r="B234" s="98" t="s">
        <v>87</v>
      </c>
      <c r="C234" s="236" t="s">
        <v>84</v>
      </c>
      <c r="D234" s="237" t="s">
        <v>263</v>
      </c>
      <c r="E234" s="143">
        <f>SUM(E236+E239+E243)</f>
        <v>18032.9</v>
      </c>
      <c r="F234" s="96">
        <f>SUM(G234:I234)</f>
        <v>38685.5</v>
      </c>
      <c r="G234" s="104">
        <f>SUM(G235+G236+G239+G243+G244+G253+G254)</f>
        <v>358</v>
      </c>
      <c r="H234" s="104">
        <f>SUM(H235+H236+H239+H243+H244)</f>
        <v>38327.5</v>
      </c>
      <c r="I234" s="105">
        <f>SUM(I236:I242)</f>
        <v>0</v>
      </c>
      <c r="J234" s="99">
        <f>SUM(K234:M234)</f>
        <v>34011.5</v>
      </c>
      <c r="K234" s="100">
        <f>SUM(K235+K236+K239+K243+K244+K253+K254)</f>
        <v>358</v>
      </c>
      <c r="L234" s="100">
        <f>SUM(L235+L236+L239+L243+L244)</f>
        <v>33653.5</v>
      </c>
      <c r="M234" s="101">
        <f>SUM(M236:M243)</f>
        <v>0</v>
      </c>
      <c r="N234" s="292">
        <f>SUM(O234:Q234)</f>
        <v>17080.5</v>
      </c>
      <c r="O234" s="104">
        <f>SUM(O235+O236+O239+O243+O244+O253+O254)</f>
        <v>358</v>
      </c>
      <c r="P234" s="104">
        <f>SUM(P235+P236+P239+P243+P244)</f>
        <v>16722.5</v>
      </c>
      <c r="Q234" s="105">
        <f>SUM(Q236:Q243)</f>
        <v>0</v>
      </c>
      <c r="R234" s="87">
        <f t="shared" si="55"/>
        <v>50.219778604295605</v>
      </c>
      <c r="S234" s="211">
        <f>SUM(O234/K234*100)</f>
        <v>100</v>
      </c>
      <c r="T234" s="211">
        <f t="shared" si="55"/>
        <v>49.69022538517539</v>
      </c>
      <c r="U234" s="291"/>
    </row>
    <row r="235" spans="1:21" s="9" customFormat="1" ht="48" customHeight="1" hidden="1">
      <c r="A235" s="14"/>
      <c r="B235" s="293" t="s">
        <v>320</v>
      </c>
      <c r="C235" s="236"/>
      <c r="D235" s="237"/>
      <c r="E235" s="143"/>
      <c r="F235" s="46">
        <f t="shared" si="64"/>
        <v>247</v>
      </c>
      <c r="G235" s="104"/>
      <c r="H235" s="294">
        <v>247</v>
      </c>
      <c r="I235" s="105"/>
      <c r="J235" s="456"/>
      <c r="K235" s="100"/>
      <c r="L235" s="100">
        <v>247</v>
      </c>
      <c r="M235" s="101"/>
      <c r="N235" s="292"/>
      <c r="O235" s="104"/>
      <c r="P235" s="104"/>
      <c r="Q235" s="105"/>
      <c r="R235" s="88"/>
      <c r="S235" s="74"/>
      <c r="T235" s="74"/>
      <c r="U235" s="208"/>
    </row>
    <row r="236" spans="1:21" s="5" customFormat="1" ht="72.75" customHeight="1" hidden="1">
      <c r="A236" s="8"/>
      <c r="B236" s="63" t="s">
        <v>55</v>
      </c>
      <c r="C236" s="238" t="s">
        <v>84</v>
      </c>
      <c r="D236" s="239" t="s">
        <v>263</v>
      </c>
      <c r="E236" s="131">
        <v>5700</v>
      </c>
      <c r="F236" s="46">
        <f t="shared" si="64"/>
        <v>21139.5</v>
      </c>
      <c r="G236" s="59"/>
      <c r="H236" s="61">
        <f>SUM(H237:H238)</f>
        <v>21139.5</v>
      </c>
      <c r="I236" s="77"/>
      <c r="J236" s="88">
        <f>SUM(K236:M236)</f>
        <v>21139.5</v>
      </c>
      <c r="K236" s="74"/>
      <c r="L236" s="61">
        <f>SUM(L237:L238)</f>
        <v>21139.5</v>
      </c>
      <c r="M236" s="208"/>
      <c r="N236" s="210">
        <f aca="true" t="shared" si="67" ref="N236:N252">SUM(O236:Q236)</f>
        <v>6351</v>
      </c>
      <c r="O236" s="74"/>
      <c r="P236" s="61">
        <f>SUM(P237:P238)</f>
        <v>6351</v>
      </c>
      <c r="Q236" s="79"/>
      <c r="R236" s="88">
        <f t="shared" si="55"/>
        <v>30.043283899808415</v>
      </c>
      <c r="S236" s="74"/>
      <c r="T236" s="74">
        <f t="shared" si="55"/>
        <v>30.043283899808415</v>
      </c>
      <c r="U236" s="208"/>
    </row>
    <row r="237" spans="1:21" s="5" customFormat="1" ht="21.75" customHeight="1" hidden="1">
      <c r="A237" s="8"/>
      <c r="B237" s="63" t="s">
        <v>321</v>
      </c>
      <c r="C237" s="238"/>
      <c r="D237" s="239"/>
      <c r="E237" s="131"/>
      <c r="F237" s="46">
        <f t="shared" si="64"/>
        <v>3613.5</v>
      </c>
      <c r="G237" s="59"/>
      <c r="H237" s="61">
        <v>3613.5</v>
      </c>
      <c r="I237" s="77"/>
      <c r="J237" s="88"/>
      <c r="K237" s="74"/>
      <c r="L237" s="74">
        <v>3613.5</v>
      </c>
      <c r="M237" s="208"/>
      <c r="N237" s="210"/>
      <c r="O237" s="74"/>
      <c r="P237" s="74">
        <v>2409</v>
      </c>
      <c r="Q237" s="79"/>
      <c r="R237" s="88">
        <v>66.7</v>
      </c>
      <c r="S237" s="74"/>
      <c r="T237" s="74">
        <f t="shared" si="55"/>
        <v>66.66666666666666</v>
      </c>
      <c r="U237" s="208"/>
    </row>
    <row r="238" spans="1:21" s="5" customFormat="1" ht="21" customHeight="1" hidden="1">
      <c r="A238" s="8"/>
      <c r="B238" s="63" t="s">
        <v>322</v>
      </c>
      <c r="C238" s="238"/>
      <c r="D238" s="239"/>
      <c r="E238" s="131">
        <v>5700</v>
      </c>
      <c r="F238" s="46">
        <f t="shared" si="64"/>
        <v>17526</v>
      </c>
      <c r="G238" s="59"/>
      <c r="H238" s="61">
        <v>17526</v>
      </c>
      <c r="I238" s="77"/>
      <c r="J238" s="88"/>
      <c r="K238" s="74"/>
      <c r="L238" s="74">
        <v>17526</v>
      </c>
      <c r="M238" s="208"/>
      <c r="N238" s="210"/>
      <c r="O238" s="74"/>
      <c r="P238" s="74">
        <v>3942</v>
      </c>
      <c r="Q238" s="79"/>
      <c r="R238" s="88">
        <v>22.5</v>
      </c>
      <c r="S238" s="74"/>
      <c r="T238" s="74">
        <f t="shared" si="55"/>
        <v>22.49229715850736</v>
      </c>
      <c r="U238" s="208"/>
    </row>
    <row r="239" spans="1:21" s="5" customFormat="1" ht="74.25" customHeight="1" hidden="1">
      <c r="A239" s="8"/>
      <c r="B239" s="63" t="s">
        <v>133</v>
      </c>
      <c r="C239" s="238" t="s">
        <v>84</v>
      </c>
      <c r="D239" s="239" t="s">
        <v>263</v>
      </c>
      <c r="E239" s="131">
        <v>8415</v>
      </c>
      <c r="F239" s="46">
        <f t="shared" si="64"/>
        <v>8415</v>
      </c>
      <c r="G239" s="59"/>
      <c r="H239" s="61">
        <v>8415</v>
      </c>
      <c r="I239" s="77"/>
      <c r="J239" s="88">
        <f aca="true" t="shared" si="68" ref="J239:J254">SUM(K239:M239)</f>
        <v>8415</v>
      </c>
      <c r="K239" s="74"/>
      <c r="L239" s="74">
        <v>8415</v>
      </c>
      <c r="M239" s="208"/>
      <c r="N239" s="210">
        <f t="shared" si="67"/>
        <v>6732</v>
      </c>
      <c r="O239" s="74"/>
      <c r="P239" s="74">
        <v>6732</v>
      </c>
      <c r="Q239" s="79"/>
      <c r="R239" s="88">
        <f t="shared" si="55"/>
        <v>80</v>
      </c>
      <c r="S239" s="74"/>
      <c r="T239" s="74">
        <f t="shared" si="55"/>
        <v>80</v>
      </c>
      <c r="U239" s="208"/>
    </row>
    <row r="240" spans="1:21" s="5" customFormat="1" ht="58.5" customHeight="1" hidden="1">
      <c r="A240" s="8"/>
      <c r="B240" s="63" t="s">
        <v>62</v>
      </c>
      <c r="C240" s="238" t="s">
        <v>84</v>
      </c>
      <c r="D240" s="239" t="s">
        <v>263</v>
      </c>
      <c r="E240" s="131"/>
      <c r="F240" s="46">
        <f t="shared" si="64"/>
        <v>0</v>
      </c>
      <c r="G240" s="59"/>
      <c r="H240" s="47"/>
      <c r="I240" s="77"/>
      <c r="J240" s="88">
        <f t="shared" si="68"/>
        <v>0</v>
      </c>
      <c r="K240" s="74"/>
      <c r="L240" s="74"/>
      <c r="M240" s="208"/>
      <c r="N240" s="210">
        <f t="shared" si="67"/>
        <v>0</v>
      </c>
      <c r="O240" s="74"/>
      <c r="P240" s="74"/>
      <c r="Q240" s="79"/>
      <c r="R240" s="88" t="e">
        <f t="shared" si="55"/>
        <v>#DIV/0!</v>
      </c>
      <c r="S240" s="74" t="e">
        <f>SUM(O240/K240*100)</f>
        <v>#DIV/0!</v>
      </c>
      <c r="T240" s="74" t="e">
        <f t="shared" si="55"/>
        <v>#DIV/0!</v>
      </c>
      <c r="U240" s="208" t="e">
        <f>SUM(Q240/M240*100)</f>
        <v>#DIV/0!</v>
      </c>
    </row>
    <row r="241" spans="1:21" s="5" customFormat="1" ht="35.25" customHeight="1" hidden="1">
      <c r="A241" s="8"/>
      <c r="B241" s="63" t="s">
        <v>201</v>
      </c>
      <c r="C241" s="238" t="s">
        <v>84</v>
      </c>
      <c r="D241" s="239" t="s">
        <v>263</v>
      </c>
      <c r="E241" s="131"/>
      <c r="F241" s="46">
        <f t="shared" si="64"/>
        <v>0</v>
      </c>
      <c r="G241" s="59"/>
      <c r="H241" s="47"/>
      <c r="I241" s="77"/>
      <c r="J241" s="88">
        <f t="shared" si="68"/>
        <v>0</v>
      </c>
      <c r="K241" s="74"/>
      <c r="L241" s="74"/>
      <c r="M241" s="208"/>
      <c r="N241" s="210">
        <f t="shared" si="67"/>
        <v>0</v>
      </c>
      <c r="O241" s="74"/>
      <c r="P241" s="74"/>
      <c r="Q241" s="79"/>
      <c r="R241" s="88" t="e">
        <f t="shared" si="55"/>
        <v>#DIV/0!</v>
      </c>
      <c r="S241" s="74" t="e">
        <f>SUM(O241/K241*100)</f>
        <v>#DIV/0!</v>
      </c>
      <c r="T241" s="74" t="e">
        <f t="shared" si="55"/>
        <v>#DIV/0!</v>
      </c>
      <c r="U241" s="208" t="e">
        <f>SUM(Q241/M241*100)</f>
        <v>#DIV/0!</v>
      </c>
    </row>
    <row r="242" spans="1:21" s="5" customFormat="1" ht="56.25" customHeight="1" hidden="1">
      <c r="A242" s="8"/>
      <c r="B242" s="63" t="s">
        <v>192</v>
      </c>
      <c r="C242" s="238" t="s">
        <v>84</v>
      </c>
      <c r="D242" s="239" t="s">
        <v>263</v>
      </c>
      <c r="E242" s="131"/>
      <c r="F242" s="46">
        <f t="shared" si="64"/>
        <v>0</v>
      </c>
      <c r="G242" s="59"/>
      <c r="H242" s="47"/>
      <c r="I242" s="77"/>
      <c r="J242" s="88">
        <f t="shared" si="68"/>
        <v>0</v>
      </c>
      <c r="K242" s="74"/>
      <c r="L242" s="74"/>
      <c r="M242" s="208"/>
      <c r="N242" s="210">
        <f t="shared" si="67"/>
        <v>0</v>
      </c>
      <c r="O242" s="74"/>
      <c r="P242" s="74"/>
      <c r="Q242" s="79"/>
      <c r="R242" s="88" t="e">
        <f t="shared" si="55"/>
        <v>#DIV/0!</v>
      </c>
      <c r="S242" s="74" t="e">
        <f>SUM(O242/K242*100)</f>
        <v>#DIV/0!</v>
      </c>
      <c r="T242" s="74" t="e">
        <f t="shared" si="55"/>
        <v>#DIV/0!</v>
      </c>
      <c r="U242" s="208" t="e">
        <f>SUM(Q242/M242*100)</f>
        <v>#DIV/0!</v>
      </c>
    </row>
    <row r="243" spans="1:21" s="5" customFormat="1" ht="107.25" customHeight="1" hidden="1">
      <c r="A243" s="8"/>
      <c r="B243" s="63" t="s">
        <v>188</v>
      </c>
      <c r="C243" s="238" t="s">
        <v>84</v>
      </c>
      <c r="D243" s="239" t="s">
        <v>263</v>
      </c>
      <c r="E243" s="131">
        <v>3917.9</v>
      </c>
      <c r="F243" s="46">
        <f t="shared" si="64"/>
        <v>0</v>
      </c>
      <c r="G243" s="59"/>
      <c r="H243" s="47"/>
      <c r="I243" s="77"/>
      <c r="J243" s="88">
        <f t="shared" si="68"/>
        <v>0</v>
      </c>
      <c r="K243" s="74"/>
      <c r="L243" s="74"/>
      <c r="M243" s="208"/>
      <c r="N243" s="210">
        <f t="shared" si="67"/>
        <v>0</v>
      </c>
      <c r="O243" s="74"/>
      <c r="P243" s="74"/>
      <c r="Q243" s="79"/>
      <c r="R243" s="88"/>
      <c r="S243" s="74"/>
      <c r="T243" s="74"/>
      <c r="U243" s="208"/>
    </row>
    <row r="244" spans="1:21" s="5" customFormat="1" ht="78" customHeight="1" hidden="1">
      <c r="A244" s="8"/>
      <c r="B244" s="115" t="s">
        <v>158</v>
      </c>
      <c r="C244" s="238" t="s">
        <v>84</v>
      </c>
      <c r="D244" s="239" t="s">
        <v>263</v>
      </c>
      <c r="E244" s="131"/>
      <c r="F244" s="46">
        <f>SUM(G244:I244)</f>
        <v>8526</v>
      </c>
      <c r="G244" s="93"/>
      <c r="H244" s="76">
        <f>SUM(H245:H252)</f>
        <v>8526</v>
      </c>
      <c r="I244" s="77"/>
      <c r="J244" s="46">
        <f t="shared" si="68"/>
        <v>3852</v>
      </c>
      <c r="K244" s="59"/>
      <c r="L244" s="51">
        <f>SUM(L245:L252)</f>
        <v>3852</v>
      </c>
      <c r="M244" s="48"/>
      <c r="N244" s="197">
        <f t="shared" si="67"/>
        <v>3639.5</v>
      </c>
      <c r="O244" s="93"/>
      <c r="P244" s="76">
        <f>SUM(P245:P252)</f>
        <v>3639.5</v>
      </c>
      <c r="Q244" s="77"/>
      <c r="R244" s="87">
        <f t="shared" si="55"/>
        <v>94.48338525441329</v>
      </c>
      <c r="S244" s="211"/>
      <c r="T244" s="211">
        <f t="shared" si="55"/>
        <v>94.48338525441329</v>
      </c>
      <c r="U244" s="208"/>
    </row>
    <row r="245" spans="1:21" s="5" customFormat="1" ht="24" customHeight="1" hidden="1">
      <c r="A245" s="8"/>
      <c r="B245" s="50" t="s">
        <v>163</v>
      </c>
      <c r="C245" s="238" t="s">
        <v>84</v>
      </c>
      <c r="D245" s="239" t="s">
        <v>263</v>
      </c>
      <c r="E245" s="131"/>
      <c r="F245" s="46">
        <f>SUM(G245:I245)</f>
        <v>2180</v>
      </c>
      <c r="G245" s="93"/>
      <c r="H245" s="77">
        <v>2180</v>
      </c>
      <c r="I245" s="77"/>
      <c r="J245" s="88">
        <f t="shared" si="68"/>
        <v>984.9</v>
      </c>
      <c r="K245" s="74"/>
      <c r="L245" s="74">
        <v>984.9</v>
      </c>
      <c r="M245" s="208"/>
      <c r="N245" s="210">
        <f t="shared" si="67"/>
        <v>984.9</v>
      </c>
      <c r="O245" s="74"/>
      <c r="P245" s="74">
        <v>984.9</v>
      </c>
      <c r="Q245" s="79"/>
      <c r="R245" s="88">
        <f t="shared" si="55"/>
        <v>100</v>
      </c>
      <c r="S245" s="74"/>
      <c r="T245" s="74">
        <f t="shared" si="55"/>
        <v>100</v>
      </c>
      <c r="U245" s="208"/>
    </row>
    <row r="246" spans="1:21" s="5" customFormat="1" ht="24" customHeight="1" hidden="1">
      <c r="A246" s="8"/>
      <c r="B246" s="50" t="s">
        <v>164</v>
      </c>
      <c r="C246" s="238" t="s">
        <v>84</v>
      </c>
      <c r="D246" s="239" t="s">
        <v>263</v>
      </c>
      <c r="E246" s="131"/>
      <c r="F246" s="46">
        <f aca="true" t="shared" si="69" ref="F246:F252">SUM(G246:I246)</f>
        <v>700</v>
      </c>
      <c r="G246" s="93"/>
      <c r="H246" s="77">
        <v>700</v>
      </c>
      <c r="I246" s="77"/>
      <c r="J246" s="88">
        <f t="shared" si="68"/>
        <v>316.3</v>
      </c>
      <c r="K246" s="74"/>
      <c r="L246" s="74">
        <v>316.3</v>
      </c>
      <c r="M246" s="208"/>
      <c r="N246" s="210">
        <f t="shared" si="67"/>
        <v>284.6</v>
      </c>
      <c r="O246" s="74"/>
      <c r="P246" s="74">
        <v>284.6</v>
      </c>
      <c r="Q246" s="79"/>
      <c r="R246" s="88">
        <f t="shared" si="55"/>
        <v>89.97786911160291</v>
      </c>
      <c r="S246" s="74"/>
      <c r="T246" s="74">
        <f t="shared" si="55"/>
        <v>89.97786911160291</v>
      </c>
      <c r="U246" s="208"/>
    </row>
    <row r="247" spans="1:21" s="5" customFormat="1" ht="24" customHeight="1" hidden="1">
      <c r="A247" s="8"/>
      <c r="B247" s="68" t="s">
        <v>165</v>
      </c>
      <c r="C247" s="238" t="s">
        <v>84</v>
      </c>
      <c r="D247" s="239" t="s">
        <v>263</v>
      </c>
      <c r="E247" s="131"/>
      <c r="F247" s="46">
        <f t="shared" si="69"/>
        <v>1950</v>
      </c>
      <c r="G247" s="93"/>
      <c r="H247" s="77">
        <v>1950</v>
      </c>
      <c r="I247" s="77"/>
      <c r="J247" s="88">
        <f t="shared" si="68"/>
        <v>881</v>
      </c>
      <c r="K247" s="74"/>
      <c r="L247" s="74">
        <v>881</v>
      </c>
      <c r="M247" s="208"/>
      <c r="N247" s="210">
        <f t="shared" si="67"/>
        <v>881</v>
      </c>
      <c r="O247" s="74"/>
      <c r="P247" s="74">
        <v>881</v>
      </c>
      <c r="Q247" s="79"/>
      <c r="R247" s="88">
        <f t="shared" si="55"/>
        <v>100</v>
      </c>
      <c r="S247" s="74"/>
      <c r="T247" s="74">
        <f t="shared" si="55"/>
        <v>100</v>
      </c>
      <c r="U247" s="208"/>
    </row>
    <row r="248" spans="1:21" s="5" customFormat="1" ht="24" customHeight="1" hidden="1">
      <c r="A248" s="8"/>
      <c r="B248" s="68" t="s">
        <v>166</v>
      </c>
      <c r="C248" s="238" t="s">
        <v>84</v>
      </c>
      <c r="D248" s="239" t="s">
        <v>263</v>
      </c>
      <c r="E248" s="131"/>
      <c r="F248" s="46">
        <f t="shared" si="69"/>
        <v>2100</v>
      </c>
      <c r="G248" s="93"/>
      <c r="H248" s="77">
        <v>2100</v>
      </c>
      <c r="I248" s="77"/>
      <c r="J248" s="88">
        <f t="shared" si="68"/>
        <v>948.8</v>
      </c>
      <c r="K248" s="74"/>
      <c r="L248" s="74">
        <v>948.8</v>
      </c>
      <c r="M248" s="208"/>
      <c r="N248" s="210">
        <f t="shared" si="67"/>
        <v>891</v>
      </c>
      <c r="O248" s="74"/>
      <c r="P248" s="74">
        <v>891</v>
      </c>
      <c r="Q248" s="79"/>
      <c r="R248" s="88">
        <f t="shared" si="55"/>
        <v>93.9080944350759</v>
      </c>
      <c r="S248" s="74"/>
      <c r="T248" s="74">
        <f t="shared" si="55"/>
        <v>93.9080944350759</v>
      </c>
      <c r="U248" s="208"/>
    </row>
    <row r="249" spans="1:21" s="5" customFormat="1" ht="24" customHeight="1" hidden="1">
      <c r="A249" s="8"/>
      <c r="B249" s="63" t="s">
        <v>167</v>
      </c>
      <c r="C249" s="238" t="s">
        <v>84</v>
      </c>
      <c r="D249" s="239" t="s">
        <v>263</v>
      </c>
      <c r="E249" s="131"/>
      <c r="F249" s="46">
        <f t="shared" si="69"/>
        <v>680</v>
      </c>
      <c r="G249" s="93"/>
      <c r="H249" s="77">
        <v>680</v>
      </c>
      <c r="I249" s="77"/>
      <c r="J249" s="88">
        <f t="shared" si="68"/>
        <v>307.2</v>
      </c>
      <c r="K249" s="74"/>
      <c r="L249" s="74">
        <v>307.2</v>
      </c>
      <c r="M249" s="208"/>
      <c r="N249" s="210">
        <f t="shared" si="67"/>
        <v>306.5</v>
      </c>
      <c r="O249" s="74"/>
      <c r="P249" s="74">
        <v>306.5</v>
      </c>
      <c r="Q249" s="79"/>
      <c r="R249" s="88">
        <f t="shared" si="55"/>
        <v>99.77213541666667</v>
      </c>
      <c r="S249" s="74"/>
      <c r="T249" s="74">
        <f t="shared" si="55"/>
        <v>99.77213541666667</v>
      </c>
      <c r="U249" s="208"/>
    </row>
    <row r="250" spans="1:21" s="5" customFormat="1" ht="24" customHeight="1" hidden="1">
      <c r="A250" s="8"/>
      <c r="B250" s="50" t="s">
        <v>289</v>
      </c>
      <c r="C250" s="238" t="s">
        <v>84</v>
      </c>
      <c r="D250" s="239" t="s">
        <v>263</v>
      </c>
      <c r="E250" s="131"/>
      <c r="F250" s="46">
        <f t="shared" si="69"/>
        <v>230</v>
      </c>
      <c r="G250" s="93"/>
      <c r="H250" s="77">
        <v>230</v>
      </c>
      <c r="I250" s="77"/>
      <c r="J250" s="88">
        <f t="shared" si="68"/>
        <v>102</v>
      </c>
      <c r="K250" s="74"/>
      <c r="L250" s="74">
        <v>102</v>
      </c>
      <c r="M250" s="208"/>
      <c r="N250" s="210">
        <f t="shared" si="67"/>
        <v>102</v>
      </c>
      <c r="O250" s="74"/>
      <c r="P250" s="74">
        <v>102</v>
      </c>
      <c r="Q250" s="79"/>
      <c r="R250" s="88">
        <f t="shared" si="55"/>
        <v>100</v>
      </c>
      <c r="S250" s="74"/>
      <c r="T250" s="74">
        <f t="shared" si="55"/>
        <v>100</v>
      </c>
      <c r="U250" s="208"/>
    </row>
    <row r="251" spans="1:21" s="5" customFormat="1" ht="24" customHeight="1" hidden="1">
      <c r="A251" s="8"/>
      <c r="B251" s="50" t="s">
        <v>290</v>
      </c>
      <c r="C251" s="238" t="s">
        <v>84</v>
      </c>
      <c r="D251" s="239" t="s">
        <v>263</v>
      </c>
      <c r="E251" s="131"/>
      <c r="F251" s="46">
        <f t="shared" si="69"/>
        <v>300</v>
      </c>
      <c r="G251" s="93"/>
      <c r="H251" s="77">
        <v>300</v>
      </c>
      <c r="I251" s="77"/>
      <c r="J251" s="88">
        <f t="shared" si="68"/>
        <v>132</v>
      </c>
      <c r="K251" s="74"/>
      <c r="L251" s="74">
        <v>132</v>
      </c>
      <c r="M251" s="208"/>
      <c r="N251" s="210">
        <f t="shared" si="67"/>
        <v>90.1</v>
      </c>
      <c r="O251" s="74"/>
      <c r="P251" s="74">
        <v>90.1</v>
      </c>
      <c r="Q251" s="79"/>
      <c r="R251" s="88">
        <f t="shared" si="55"/>
        <v>68.25757575757575</v>
      </c>
      <c r="S251" s="74"/>
      <c r="T251" s="74">
        <f t="shared" si="55"/>
        <v>68.25757575757575</v>
      </c>
      <c r="U251" s="208"/>
    </row>
    <row r="252" spans="1:21" s="5" customFormat="1" ht="26.25" customHeight="1" hidden="1">
      <c r="A252" s="8"/>
      <c r="B252" s="63" t="s">
        <v>291</v>
      </c>
      <c r="C252" s="238" t="s">
        <v>84</v>
      </c>
      <c r="D252" s="239" t="s">
        <v>263</v>
      </c>
      <c r="E252" s="131"/>
      <c r="F252" s="46">
        <f t="shared" si="69"/>
        <v>386</v>
      </c>
      <c r="G252" s="93"/>
      <c r="H252" s="77">
        <v>386</v>
      </c>
      <c r="I252" s="77"/>
      <c r="J252" s="88">
        <f t="shared" si="68"/>
        <v>179.8</v>
      </c>
      <c r="K252" s="74"/>
      <c r="L252" s="74">
        <v>179.8</v>
      </c>
      <c r="M252" s="208"/>
      <c r="N252" s="210">
        <f t="shared" si="67"/>
        <v>99.4</v>
      </c>
      <c r="O252" s="74"/>
      <c r="P252" s="74">
        <v>99.4</v>
      </c>
      <c r="Q252" s="79"/>
      <c r="R252" s="88">
        <f t="shared" si="55"/>
        <v>55.28364849833148</v>
      </c>
      <c r="S252" s="74"/>
      <c r="T252" s="74">
        <f t="shared" si="55"/>
        <v>55.28364849833148</v>
      </c>
      <c r="U252" s="208"/>
    </row>
    <row r="253" spans="1:21" s="5" customFormat="1" ht="26.25" customHeight="1" hidden="1">
      <c r="A253" s="8"/>
      <c r="B253" s="63" t="s">
        <v>323</v>
      </c>
      <c r="C253" s="238"/>
      <c r="D253" s="239"/>
      <c r="E253" s="131"/>
      <c r="F253" s="46">
        <f>SUM(G253:I253)</f>
        <v>10</v>
      </c>
      <c r="G253" s="93">
        <v>10</v>
      </c>
      <c r="H253" s="77"/>
      <c r="I253" s="77"/>
      <c r="J253" s="88">
        <f t="shared" si="68"/>
        <v>10</v>
      </c>
      <c r="K253" s="74">
        <v>10</v>
      </c>
      <c r="L253" s="74"/>
      <c r="M253" s="208"/>
      <c r="N253" s="202">
        <f>SUM(O253:Q253)</f>
        <v>10</v>
      </c>
      <c r="O253" s="74">
        <v>10</v>
      </c>
      <c r="P253" s="74"/>
      <c r="Q253" s="79"/>
      <c r="R253" s="88">
        <f>SUM(N253/J253*100)</f>
        <v>100</v>
      </c>
      <c r="S253" s="74">
        <f>SUM(O253/K253*100)</f>
        <v>100</v>
      </c>
      <c r="T253" s="74"/>
      <c r="U253" s="208"/>
    </row>
    <row r="254" spans="1:21" s="5" customFormat="1" ht="38.25" customHeight="1" hidden="1">
      <c r="A254" s="8"/>
      <c r="B254" s="63" t="s">
        <v>324</v>
      </c>
      <c r="C254" s="238"/>
      <c r="D254" s="239"/>
      <c r="E254" s="131"/>
      <c r="F254" s="46">
        <f>SUM(G254:I254)</f>
        <v>348</v>
      </c>
      <c r="G254" s="93">
        <v>348</v>
      </c>
      <c r="H254" s="77"/>
      <c r="I254" s="77"/>
      <c r="J254" s="88">
        <f t="shared" si="68"/>
        <v>348</v>
      </c>
      <c r="K254" s="74">
        <v>348</v>
      </c>
      <c r="L254" s="74"/>
      <c r="M254" s="208"/>
      <c r="N254" s="202">
        <f>SUM(O254:Q254)</f>
        <v>348</v>
      </c>
      <c r="O254" s="74">
        <v>348</v>
      </c>
      <c r="P254" s="74"/>
      <c r="Q254" s="79"/>
      <c r="R254" s="88">
        <f>SUM(N254/J254*100)</f>
        <v>100</v>
      </c>
      <c r="S254" s="74">
        <f>SUM(O254/K254*100)</f>
        <v>100</v>
      </c>
      <c r="T254" s="74"/>
      <c r="U254" s="208"/>
    </row>
    <row r="255" spans="1:21" s="5" customFormat="1" ht="24.75" customHeight="1" hidden="1">
      <c r="A255" s="8" t="s">
        <v>117</v>
      </c>
      <c r="B255" s="66" t="s">
        <v>150</v>
      </c>
      <c r="C255" s="240" t="s">
        <v>84</v>
      </c>
      <c r="D255" s="250" t="s">
        <v>267</v>
      </c>
      <c r="E255" s="111">
        <f>SUM(E256+E258+E259)</f>
        <v>73523</v>
      </c>
      <c r="F255" s="99">
        <f t="shared" si="64"/>
        <v>77754.9</v>
      </c>
      <c r="G255" s="102">
        <f>SUM(G256+G257+G258+G259)</f>
        <v>0</v>
      </c>
      <c r="H255" s="102">
        <f>SUM(H256+H257+H258+H259)</f>
        <v>77754.9</v>
      </c>
      <c r="I255" s="102">
        <f>SUM(I256+I257+I258+I259)</f>
        <v>0</v>
      </c>
      <c r="J255" s="99">
        <f aca="true" t="shared" si="70" ref="J255:Q255">SUM(J256+J257+J258+J259)</f>
        <v>38799</v>
      </c>
      <c r="K255" s="100">
        <f t="shared" si="70"/>
        <v>0</v>
      </c>
      <c r="L255" s="100">
        <f t="shared" si="70"/>
        <v>38799</v>
      </c>
      <c r="M255" s="101">
        <f t="shared" si="70"/>
        <v>0</v>
      </c>
      <c r="N255" s="111">
        <f t="shared" si="70"/>
        <v>33208.6</v>
      </c>
      <c r="O255" s="100">
        <f t="shared" si="70"/>
        <v>0</v>
      </c>
      <c r="P255" s="100">
        <f t="shared" si="70"/>
        <v>33208.6</v>
      </c>
      <c r="Q255" s="102">
        <f t="shared" si="70"/>
        <v>0</v>
      </c>
      <c r="R255" s="87">
        <f t="shared" si="55"/>
        <v>85.59138122116549</v>
      </c>
      <c r="S255" s="211"/>
      <c r="T255" s="211">
        <f>SUM(P255/L255*100)</f>
        <v>85.59138122116549</v>
      </c>
      <c r="U255" s="291"/>
    </row>
    <row r="256" spans="1:21" s="5" customFormat="1" ht="60" customHeight="1" hidden="1">
      <c r="A256" s="8"/>
      <c r="B256" s="63" t="s">
        <v>187</v>
      </c>
      <c r="C256" s="238" t="s">
        <v>84</v>
      </c>
      <c r="D256" s="248" t="s">
        <v>267</v>
      </c>
      <c r="E256" s="92">
        <v>576.9</v>
      </c>
      <c r="F256" s="46">
        <f t="shared" si="64"/>
        <v>576.9</v>
      </c>
      <c r="G256" s="54"/>
      <c r="H256" s="47">
        <v>576.9</v>
      </c>
      <c r="I256" s="446"/>
      <c r="J256" s="88">
        <f aca="true" t="shared" si="71" ref="J256:J262">SUM(K256:M256)</f>
        <v>288.9</v>
      </c>
      <c r="K256" s="74"/>
      <c r="L256" s="74">
        <v>288.9</v>
      </c>
      <c r="M256" s="208"/>
      <c r="N256" s="210">
        <f>SUM(O256:Q256)</f>
        <v>80.2</v>
      </c>
      <c r="O256" s="74"/>
      <c r="P256" s="74">
        <v>80.2</v>
      </c>
      <c r="Q256" s="79"/>
      <c r="R256" s="88">
        <f t="shared" si="55"/>
        <v>27.76047075112496</v>
      </c>
      <c r="S256" s="74"/>
      <c r="T256" s="74">
        <f t="shared" si="55"/>
        <v>27.76047075112496</v>
      </c>
      <c r="U256" s="208"/>
    </row>
    <row r="257" spans="1:21" s="5" customFormat="1" ht="97.5" customHeight="1" hidden="1">
      <c r="A257" s="8"/>
      <c r="B257" s="63" t="s">
        <v>188</v>
      </c>
      <c r="C257" s="238" t="s">
        <v>84</v>
      </c>
      <c r="D257" s="248" t="s">
        <v>267</v>
      </c>
      <c r="E257" s="92"/>
      <c r="F257" s="46">
        <f t="shared" si="64"/>
        <v>3917.9</v>
      </c>
      <c r="G257" s="54"/>
      <c r="H257" s="47">
        <v>3917.9</v>
      </c>
      <c r="I257" s="446"/>
      <c r="J257" s="88">
        <f t="shared" si="71"/>
        <v>2382.7</v>
      </c>
      <c r="K257" s="74"/>
      <c r="L257" s="74">
        <v>2382.7</v>
      </c>
      <c r="M257" s="208"/>
      <c r="N257" s="210">
        <f>SUM(O257:Q257)</f>
        <v>1124.6</v>
      </c>
      <c r="O257" s="74"/>
      <c r="P257" s="74">
        <v>1124.6</v>
      </c>
      <c r="Q257" s="79"/>
      <c r="R257" s="88">
        <f t="shared" si="55"/>
        <v>47.19855625970538</v>
      </c>
      <c r="S257" s="74"/>
      <c r="T257" s="74">
        <f t="shared" si="55"/>
        <v>47.19855625970538</v>
      </c>
      <c r="U257" s="208"/>
    </row>
    <row r="258" spans="1:21" s="5" customFormat="1" ht="78" customHeight="1" hidden="1">
      <c r="A258" s="8"/>
      <c r="B258" s="63" t="s">
        <v>189</v>
      </c>
      <c r="C258" s="238" t="s">
        <v>84</v>
      </c>
      <c r="D258" s="248" t="s">
        <v>267</v>
      </c>
      <c r="E258" s="92">
        <v>54448.1</v>
      </c>
      <c r="F258" s="46">
        <f t="shared" si="64"/>
        <v>54448.1</v>
      </c>
      <c r="G258" s="53"/>
      <c r="H258" s="47">
        <v>54448.1</v>
      </c>
      <c r="I258" s="446"/>
      <c r="J258" s="88">
        <f t="shared" si="71"/>
        <v>26720.4</v>
      </c>
      <c r="K258" s="74"/>
      <c r="L258" s="74">
        <v>26720.4</v>
      </c>
      <c r="M258" s="208"/>
      <c r="N258" s="210">
        <f>SUM(O258:Q258)</f>
        <v>24747.2</v>
      </c>
      <c r="O258" s="74"/>
      <c r="P258" s="74">
        <v>24747.2</v>
      </c>
      <c r="Q258" s="79"/>
      <c r="R258" s="88">
        <f t="shared" si="55"/>
        <v>92.6153800092813</v>
      </c>
      <c r="S258" s="74"/>
      <c r="T258" s="74">
        <f t="shared" si="55"/>
        <v>92.6153800092813</v>
      </c>
      <c r="U258" s="208"/>
    </row>
    <row r="259" spans="1:21" s="5" customFormat="1" ht="72" customHeight="1" hidden="1">
      <c r="A259" s="8"/>
      <c r="B259" s="63" t="s">
        <v>276</v>
      </c>
      <c r="C259" s="238" t="s">
        <v>84</v>
      </c>
      <c r="D259" s="248" t="s">
        <v>267</v>
      </c>
      <c r="E259" s="92">
        <v>18498</v>
      </c>
      <c r="F259" s="46">
        <f t="shared" si="64"/>
        <v>18812</v>
      </c>
      <c r="G259" s="53"/>
      <c r="H259" s="47">
        <v>18812</v>
      </c>
      <c r="I259" s="446"/>
      <c r="J259" s="88">
        <f t="shared" si="71"/>
        <v>9407</v>
      </c>
      <c r="K259" s="74"/>
      <c r="L259" s="74">
        <v>9407</v>
      </c>
      <c r="M259" s="208"/>
      <c r="N259" s="210">
        <f>SUM(O259:Q259)</f>
        <v>7256.6</v>
      </c>
      <c r="O259" s="74"/>
      <c r="P259" s="74">
        <v>7256.6</v>
      </c>
      <c r="Q259" s="79"/>
      <c r="R259" s="88">
        <f t="shared" si="55"/>
        <v>77.14042734134155</v>
      </c>
      <c r="S259" s="74"/>
      <c r="T259" s="74">
        <f t="shared" si="55"/>
        <v>77.14042734134155</v>
      </c>
      <c r="U259" s="208"/>
    </row>
    <row r="260" spans="1:21" s="9" customFormat="1" ht="26.25" customHeight="1" hidden="1">
      <c r="A260" s="8" t="s">
        <v>119</v>
      </c>
      <c r="B260" s="109" t="s">
        <v>88</v>
      </c>
      <c r="C260" s="240" t="s">
        <v>84</v>
      </c>
      <c r="D260" s="250" t="s">
        <v>271</v>
      </c>
      <c r="E260" s="141">
        <f>SUM(E262)</f>
        <v>9680.9</v>
      </c>
      <c r="F260" s="99">
        <f t="shared" si="64"/>
        <v>9680.9</v>
      </c>
      <c r="G260" s="100">
        <f>SUM(G261:G262)</f>
        <v>0</v>
      </c>
      <c r="H260" s="100">
        <f>SUM(H261:H262)</f>
        <v>9680.9</v>
      </c>
      <c r="I260" s="102">
        <f>SUM(I261:I262)</f>
        <v>0</v>
      </c>
      <c r="J260" s="456">
        <f t="shared" si="71"/>
        <v>5027.3</v>
      </c>
      <c r="K260" s="100">
        <f>SUM(K262)</f>
        <v>0</v>
      </c>
      <c r="L260" s="100">
        <f>SUM(L262)</f>
        <v>5027.3</v>
      </c>
      <c r="M260" s="101">
        <f>SUM(M262)</f>
        <v>0</v>
      </c>
      <c r="N260" s="448">
        <f>SUM(O260:Q260)</f>
        <v>4599.6</v>
      </c>
      <c r="O260" s="100">
        <f>SUM(O262)</f>
        <v>0</v>
      </c>
      <c r="P260" s="100">
        <f>SUM(P262)</f>
        <v>4599.6</v>
      </c>
      <c r="Q260" s="102">
        <f>SUM(Q262)</f>
        <v>0</v>
      </c>
      <c r="R260" s="88">
        <f t="shared" si="55"/>
        <v>91.49245121635869</v>
      </c>
      <c r="S260" s="74"/>
      <c r="T260" s="74">
        <f t="shared" si="55"/>
        <v>91.49245121635869</v>
      </c>
      <c r="U260" s="208"/>
    </row>
    <row r="261" spans="1:21" s="5" customFormat="1" ht="37.5" customHeight="1" hidden="1">
      <c r="A261" s="4"/>
      <c r="B261" s="63" t="s">
        <v>89</v>
      </c>
      <c r="C261" s="238" t="s">
        <v>84</v>
      </c>
      <c r="D261" s="248" t="s">
        <v>271</v>
      </c>
      <c r="E261" s="140"/>
      <c r="F261" s="46">
        <f t="shared" si="64"/>
        <v>0</v>
      </c>
      <c r="G261" s="59"/>
      <c r="H261" s="47"/>
      <c r="I261" s="77"/>
      <c r="J261" s="88" t="e">
        <f t="shared" si="71"/>
        <v>#REF!</v>
      </c>
      <c r="K261" s="74" t="e">
        <f>SUM(G261+#REF!+#REF!+#REF!+#REF!)</f>
        <v>#REF!</v>
      </c>
      <c r="L261" s="74" t="e">
        <f>SUM(H261+#REF!+#REF!+#REF!)</f>
        <v>#REF!</v>
      </c>
      <c r="M261" s="208" t="e">
        <f>SUM(I261+#REF!)</f>
        <v>#REF!</v>
      </c>
      <c r="N261" s="210"/>
      <c r="O261" s="74"/>
      <c r="P261" s="74"/>
      <c r="Q261" s="79"/>
      <c r="R261" s="88" t="e">
        <f t="shared" si="55"/>
        <v>#REF!</v>
      </c>
      <c r="S261" s="74"/>
      <c r="T261" s="74" t="e">
        <f t="shared" si="55"/>
        <v>#REF!</v>
      </c>
      <c r="U261" s="208"/>
    </row>
    <row r="262" spans="1:21" s="5" customFormat="1" ht="43.5" customHeight="1" hidden="1" thickBot="1">
      <c r="A262" s="380"/>
      <c r="B262" s="381" t="s">
        <v>122</v>
      </c>
      <c r="C262" s="382" t="s">
        <v>84</v>
      </c>
      <c r="D262" s="383" t="s">
        <v>271</v>
      </c>
      <c r="E262" s="384">
        <v>9680.9</v>
      </c>
      <c r="F262" s="385">
        <f>SUM(G262:I262)</f>
        <v>9680.9</v>
      </c>
      <c r="G262" s="386"/>
      <c r="H262" s="387">
        <v>9680.9</v>
      </c>
      <c r="I262" s="447"/>
      <c r="J262" s="389">
        <f t="shared" si="71"/>
        <v>5027.3</v>
      </c>
      <c r="K262" s="388"/>
      <c r="L262" s="388">
        <v>5027.3</v>
      </c>
      <c r="M262" s="390"/>
      <c r="N262" s="449">
        <f>SUM(O262:Q262)</f>
        <v>4599.6</v>
      </c>
      <c r="O262" s="388"/>
      <c r="P262" s="388">
        <v>4599.6</v>
      </c>
      <c r="Q262" s="440"/>
      <c r="R262" s="389">
        <f t="shared" si="55"/>
        <v>91.49245121635869</v>
      </c>
      <c r="S262" s="388"/>
      <c r="T262" s="388">
        <f t="shared" si="55"/>
        <v>91.49245121635869</v>
      </c>
      <c r="U262" s="390"/>
    </row>
    <row r="263" spans="1:21" s="9" customFormat="1" ht="30" customHeight="1" thickBot="1">
      <c r="A263" s="15"/>
      <c r="B263" s="33" t="s">
        <v>90</v>
      </c>
      <c r="C263" s="260"/>
      <c r="D263" s="261"/>
      <c r="E263" s="71">
        <f>SUM(E6+E40+E53+E83+E113+E187+E208+E231)</f>
        <v>2507045.8000000003</v>
      </c>
      <c r="F263" s="71">
        <f aca="true" t="shared" si="72" ref="F263:Q263">SUM(F6+F40+F53+F83+F113+F187+F231+F208)</f>
        <v>3075016.6999999997</v>
      </c>
      <c r="G263" s="72">
        <f t="shared" si="72"/>
        <v>1753559.1</v>
      </c>
      <c r="H263" s="72">
        <f t="shared" si="72"/>
        <v>1194942.3</v>
      </c>
      <c r="I263" s="73">
        <f t="shared" si="72"/>
        <v>126515.3</v>
      </c>
      <c r="J263" s="441">
        <f t="shared" si="72"/>
        <v>1748938.2000000002</v>
      </c>
      <c r="K263" s="442">
        <f t="shared" si="72"/>
        <v>955906.8</v>
      </c>
      <c r="L263" s="442">
        <f t="shared" si="72"/>
        <v>720656.5000000001</v>
      </c>
      <c r="M263" s="443">
        <f t="shared" si="72"/>
        <v>72374.9</v>
      </c>
      <c r="N263" s="71">
        <f t="shared" si="72"/>
        <v>1359185.6</v>
      </c>
      <c r="O263" s="72">
        <f t="shared" si="72"/>
        <v>832346.9000000001</v>
      </c>
      <c r="P263" s="72">
        <f t="shared" si="72"/>
        <v>479726.60000000003</v>
      </c>
      <c r="Q263" s="73">
        <f t="shared" si="72"/>
        <v>47112.1</v>
      </c>
      <c r="R263" s="441">
        <f>SUM(N263/J263*100)</f>
        <v>77.71490153282717</v>
      </c>
      <c r="S263" s="442">
        <f>SUM(O263/K263*100)</f>
        <v>87.0740641242431</v>
      </c>
      <c r="T263" s="442">
        <f>SUM(P263/L263*100)</f>
        <v>66.56799737461606</v>
      </c>
      <c r="U263" s="443">
        <f>SUM(Q263/M263*100)</f>
        <v>65.09452862801884</v>
      </c>
    </row>
    <row r="264" spans="1:14" s="149" customFormat="1" ht="37.5" customHeight="1">
      <c r="A264" s="146"/>
      <c r="B264" s="147"/>
      <c r="C264" s="267"/>
      <c r="D264" s="267"/>
      <c r="E264" s="148"/>
      <c r="H264" s="19"/>
      <c r="I264" s="19"/>
      <c r="J264" s="221"/>
      <c r="N264" s="19"/>
    </row>
    <row r="265" spans="1:14" s="149" customFormat="1" ht="37.5" customHeight="1">
      <c r="A265" s="146"/>
      <c r="B265" s="147"/>
      <c r="C265" s="267"/>
      <c r="D265" s="267"/>
      <c r="E265" s="148"/>
      <c r="H265" s="19"/>
      <c r="I265" s="19"/>
      <c r="J265" s="221"/>
      <c r="N265" s="19"/>
    </row>
    <row r="266" spans="1:9" s="3" customFormat="1" ht="16.5" customHeight="1">
      <c r="A266" s="16"/>
      <c r="B266" s="147"/>
      <c r="C266" s="267"/>
      <c r="D266" s="267"/>
      <c r="E266" s="148"/>
      <c r="F266" s="233"/>
      <c r="G266" s="36"/>
      <c r="H266" s="36"/>
      <c r="I266" s="36"/>
    </row>
    <row r="267" spans="1:9" s="3" customFormat="1" ht="18.75">
      <c r="A267" s="16"/>
      <c r="C267" s="262"/>
      <c r="D267" s="262"/>
      <c r="E267" s="17"/>
      <c r="F267" s="10"/>
      <c r="G267" s="20"/>
      <c r="H267" s="20"/>
      <c r="I267" s="20"/>
    </row>
    <row r="268" spans="1:9" s="3" customFormat="1" ht="18.75">
      <c r="A268" s="16"/>
      <c r="G268" s="20"/>
      <c r="H268" s="20"/>
      <c r="I268" s="20"/>
    </row>
    <row r="269" spans="1:9" s="3" customFormat="1" ht="18.75">
      <c r="A269" s="16"/>
      <c r="C269" s="262"/>
      <c r="D269" s="262"/>
      <c r="E269" s="17"/>
      <c r="F269" s="10"/>
      <c r="G269" s="20"/>
      <c r="H269" s="20"/>
      <c r="I269" s="20"/>
    </row>
    <row r="270" spans="1:9" s="3" customFormat="1" ht="18.75">
      <c r="A270" s="16"/>
      <c r="C270" s="262"/>
      <c r="D270" s="262"/>
      <c r="E270" s="17"/>
      <c r="F270" s="10"/>
      <c r="G270" s="20"/>
      <c r="H270" s="20"/>
      <c r="I270" s="20"/>
    </row>
    <row r="271" spans="1:9" s="3" customFormat="1" ht="18.75">
      <c r="A271" s="16"/>
      <c r="C271" s="262"/>
      <c r="D271" s="262"/>
      <c r="E271" s="17"/>
      <c r="F271" s="10"/>
      <c r="G271" s="20"/>
      <c r="H271" s="20"/>
      <c r="I271" s="20"/>
    </row>
    <row r="272" spans="1:9" s="3" customFormat="1" ht="18.75">
      <c r="A272" s="16"/>
      <c r="C272" s="262"/>
      <c r="D272" s="262"/>
      <c r="E272" s="17"/>
      <c r="F272" s="10"/>
      <c r="G272" s="20"/>
      <c r="H272" s="20"/>
      <c r="I272" s="20"/>
    </row>
    <row r="273" spans="1:9" s="3" customFormat="1" ht="18.75">
      <c r="A273" s="16"/>
      <c r="C273" s="262"/>
      <c r="D273" s="262"/>
      <c r="E273" s="17"/>
      <c r="F273" s="10"/>
      <c r="G273" s="20"/>
      <c r="H273" s="20"/>
      <c r="I273" s="20"/>
    </row>
    <row r="274" spans="1:9" s="3" customFormat="1" ht="18.75">
      <c r="A274" s="16"/>
      <c r="C274" s="262"/>
      <c r="D274" s="262"/>
      <c r="E274" s="17"/>
      <c r="F274" s="10"/>
      <c r="G274" s="20"/>
      <c r="H274" s="20"/>
      <c r="I274" s="20"/>
    </row>
    <row r="275" spans="1:9" s="3" customFormat="1" ht="18.75">
      <c r="A275" s="16"/>
      <c r="C275" s="262"/>
      <c r="D275" s="262"/>
      <c r="E275" s="17"/>
      <c r="F275" s="10"/>
      <c r="G275" s="20"/>
      <c r="H275" s="20"/>
      <c r="I275" s="20"/>
    </row>
    <row r="276" spans="1:9" s="3" customFormat="1" ht="18.75">
      <c r="A276" s="16"/>
      <c r="C276" s="262"/>
      <c r="D276" s="262"/>
      <c r="E276" s="17"/>
      <c r="F276" s="10"/>
      <c r="G276" s="20"/>
      <c r="H276" s="20"/>
      <c r="I276" s="20"/>
    </row>
    <row r="277" spans="1:9" s="3" customFormat="1" ht="18.75">
      <c r="A277" s="16"/>
      <c r="C277" s="262"/>
      <c r="D277" s="262"/>
      <c r="E277" s="17"/>
      <c r="F277" s="10"/>
      <c r="G277" s="20"/>
      <c r="H277" s="20"/>
      <c r="I277" s="20"/>
    </row>
    <row r="278" spans="1:9" s="3" customFormat="1" ht="18.75">
      <c r="A278" s="16"/>
      <c r="C278" s="262"/>
      <c r="D278" s="262"/>
      <c r="E278" s="17"/>
      <c r="F278" s="10"/>
      <c r="G278" s="20"/>
      <c r="H278" s="20"/>
      <c r="I278" s="20"/>
    </row>
    <row r="279" spans="1:9" s="3" customFormat="1" ht="18.75">
      <c r="A279" s="16"/>
      <c r="C279" s="262"/>
      <c r="D279" s="262"/>
      <c r="E279" s="17"/>
      <c r="F279" s="10"/>
      <c r="G279" s="20"/>
      <c r="H279" s="20"/>
      <c r="I279" s="20"/>
    </row>
    <row r="280" spans="1:9" s="3" customFormat="1" ht="18.75">
      <c r="A280" s="16"/>
      <c r="C280" s="262"/>
      <c r="D280" s="262"/>
      <c r="E280" s="17"/>
      <c r="F280" s="10"/>
      <c r="G280" s="20"/>
      <c r="H280" s="20"/>
      <c r="I280" s="20"/>
    </row>
    <row r="281" spans="1:9" s="3" customFormat="1" ht="18.75">
      <c r="A281" s="16"/>
      <c r="C281" s="262"/>
      <c r="D281" s="262"/>
      <c r="E281" s="17"/>
      <c r="F281" s="10"/>
      <c r="G281" s="20"/>
      <c r="H281" s="20"/>
      <c r="I281" s="20"/>
    </row>
    <row r="282" spans="1:9" s="3" customFormat="1" ht="18.75">
      <c r="A282" s="16"/>
      <c r="C282" s="262"/>
      <c r="D282" s="262"/>
      <c r="E282" s="17"/>
      <c r="F282" s="10"/>
      <c r="G282" s="20"/>
      <c r="H282" s="20"/>
      <c r="I282" s="20"/>
    </row>
    <row r="283" spans="1:9" s="3" customFormat="1" ht="18.75">
      <c r="A283" s="16"/>
      <c r="C283" s="262"/>
      <c r="D283" s="262"/>
      <c r="E283" s="17"/>
      <c r="F283" s="10"/>
      <c r="G283" s="20"/>
      <c r="H283" s="20"/>
      <c r="I283" s="20"/>
    </row>
    <row r="284" spans="1:9" s="3" customFormat="1" ht="18.75">
      <c r="A284" s="16"/>
      <c r="C284" s="262"/>
      <c r="D284" s="262"/>
      <c r="E284" s="17"/>
      <c r="F284" s="10"/>
      <c r="G284" s="20"/>
      <c r="H284" s="20"/>
      <c r="I284" s="20"/>
    </row>
    <row r="285" spans="1:9" s="3" customFormat="1" ht="18.75">
      <c r="A285" s="16"/>
      <c r="C285" s="262"/>
      <c r="D285" s="262"/>
      <c r="E285" s="17"/>
      <c r="F285" s="10"/>
      <c r="G285" s="20"/>
      <c r="H285" s="20"/>
      <c r="I285" s="20"/>
    </row>
    <row r="286" spans="1:9" s="3" customFormat="1" ht="18.75">
      <c r="A286" s="16"/>
      <c r="C286" s="262"/>
      <c r="D286" s="262"/>
      <c r="E286" s="17"/>
      <c r="F286" s="10"/>
      <c r="G286" s="20"/>
      <c r="H286" s="20"/>
      <c r="I286" s="20"/>
    </row>
    <row r="287" spans="1:9" s="3" customFormat="1" ht="18.75">
      <c r="A287" s="16"/>
      <c r="C287" s="262"/>
      <c r="D287" s="262"/>
      <c r="E287" s="17"/>
      <c r="F287" s="10"/>
      <c r="G287" s="20"/>
      <c r="H287" s="20"/>
      <c r="I287" s="20"/>
    </row>
    <row r="288" spans="1:9" s="3" customFormat="1" ht="18.75">
      <c r="A288" s="16"/>
      <c r="C288" s="262"/>
      <c r="D288" s="262"/>
      <c r="E288" s="17"/>
      <c r="F288" s="10"/>
      <c r="G288" s="20"/>
      <c r="H288" s="20"/>
      <c r="I288" s="20"/>
    </row>
    <row r="289" spans="1:9" s="3" customFormat="1" ht="18.75">
      <c r="A289" s="16"/>
      <c r="C289" s="262"/>
      <c r="D289" s="262"/>
      <c r="E289" s="17"/>
      <c r="F289" s="10"/>
      <c r="G289" s="20"/>
      <c r="H289" s="20"/>
      <c r="I289" s="20"/>
    </row>
    <row r="290" spans="1:9" s="3" customFormat="1" ht="18.75">
      <c r="A290" s="16"/>
      <c r="C290" s="262"/>
      <c r="D290" s="262"/>
      <c r="E290" s="17"/>
      <c r="F290" s="10"/>
      <c r="G290" s="20"/>
      <c r="H290" s="20"/>
      <c r="I290" s="20"/>
    </row>
    <row r="291" spans="1:9" s="3" customFormat="1" ht="18.75">
      <c r="A291" s="16"/>
      <c r="C291" s="262"/>
      <c r="D291" s="262"/>
      <c r="E291" s="17"/>
      <c r="F291" s="10"/>
      <c r="G291" s="20"/>
      <c r="H291" s="20"/>
      <c r="I291" s="20"/>
    </row>
    <row r="292" spans="1:9" s="3" customFormat="1" ht="18.75">
      <c r="A292" s="16"/>
      <c r="C292" s="262"/>
      <c r="D292" s="262"/>
      <c r="E292" s="17"/>
      <c r="F292" s="10"/>
      <c r="G292" s="20"/>
      <c r="H292" s="20"/>
      <c r="I292" s="20"/>
    </row>
    <row r="293" spans="1:9" s="3" customFormat="1" ht="18.75">
      <c r="A293" s="16"/>
      <c r="C293" s="262"/>
      <c r="D293" s="262"/>
      <c r="E293" s="17"/>
      <c r="F293" s="10"/>
      <c r="G293" s="20"/>
      <c r="H293" s="20"/>
      <c r="I293" s="20"/>
    </row>
    <row r="294" spans="1:9" s="3" customFormat="1" ht="18.75">
      <c r="A294" s="16"/>
      <c r="C294" s="262"/>
      <c r="D294" s="262"/>
      <c r="E294" s="17"/>
      <c r="F294" s="10"/>
      <c r="G294" s="20"/>
      <c r="H294" s="20"/>
      <c r="I294" s="20"/>
    </row>
    <row r="295" spans="1:9" s="3" customFormat="1" ht="18.75">
      <c r="A295" s="16"/>
      <c r="C295" s="262"/>
      <c r="D295" s="262"/>
      <c r="E295" s="17"/>
      <c r="F295" s="10"/>
      <c r="G295" s="20"/>
      <c r="H295" s="20"/>
      <c r="I295" s="20"/>
    </row>
    <row r="296" spans="1:9" s="3" customFormat="1" ht="18.75">
      <c r="A296" s="16"/>
      <c r="C296" s="262"/>
      <c r="D296" s="262"/>
      <c r="E296" s="17"/>
      <c r="F296" s="10"/>
      <c r="G296" s="20"/>
      <c r="H296" s="20"/>
      <c r="I296" s="20"/>
    </row>
    <row r="297" spans="1:9" s="3" customFormat="1" ht="18.75">
      <c r="A297" s="16"/>
      <c r="C297" s="262"/>
      <c r="D297" s="262"/>
      <c r="E297" s="17"/>
      <c r="F297" s="10"/>
      <c r="G297" s="20"/>
      <c r="H297" s="20"/>
      <c r="I297" s="20"/>
    </row>
    <row r="298" spans="6:9" ht="18.75">
      <c r="F298" s="10"/>
      <c r="G298" s="20"/>
      <c r="H298" s="20"/>
      <c r="I298" s="20"/>
    </row>
    <row r="299" spans="6:9" ht="18.75">
      <c r="F299" s="10"/>
      <c r="G299" s="20"/>
      <c r="H299" s="20"/>
      <c r="I299" s="20"/>
    </row>
    <row r="300" spans="6:9" ht="18.75">
      <c r="F300" s="10"/>
      <c r="G300" s="20"/>
      <c r="H300" s="20"/>
      <c r="I300" s="20"/>
    </row>
    <row r="301" spans="6:9" ht="18.75">
      <c r="F301" s="10"/>
      <c r="G301" s="20"/>
      <c r="H301" s="20"/>
      <c r="I301" s="20"/>
    </row>
    <row r="302" spans="6:9" ht="18.75">
      <c r="F302" s="10"/>
      <c r="G302" s="20"/>
      <c r="H302" s="20"/>
      <c r="I302" s="20"/>
    </row>
    <row r="303" spans="6:9" ht="18.75">
      <c r="F303" s="10"/>
      <c r="G303" s="20"/>
      <c r="H303" s="20"/>
      <c r="I303" s="20"/>
    </row>
    <row r="304" spans="6:9" ht="18.75">
      <c r="F304" s="10"/>
      <c r="G304" s="20"/>
      <c r="H304" s="20"/>
      <c r="I304" s="20"/>
    </row>
    <row r="305" spans="6:9" ht="18.75">
      <c r="F305" s="10"/>
      <c r="G305" s="20"/>
      <c r="H305" s="20"/>
      <c r="I305" s="20"/>
    </row>
    <row r="306" spans="6:9" ht="18.75">
      <c r="F306" s="10"/>
      <c r="G306" s="20"/>
      <c r="H306" s="20"/>
      <c r="I306" s="20"/>
    </row>
    <row r="307" spans="6:9" ht="18.75">
      <c r="F307" s="10"/>
      <c r="G307" s="20"/>
      <c r="H307" s="20"/>
      <c r="I307" s="20"/>
    </row>
    <row r="308" spans="6:9" ht="18.75">
      <c r="F308" s="10"/>
      <c r="G308" s="20"/>
      <c r="H308" s="20"/>
      <c r="I308" s="20"/>
    </row>
    <row r="309" spans="6:9" ht="18.75">
      <c r="F309" s="10"/>
      <c r="G309" s="20"/>
      <c r="H309" s="20"/>
      <c r="I309" s="20"/>
    </row>
    <row r="310" spans="6:9" ht="18.75">
      <c r="F310" s="10"/>
      <c r="G310" s="20"/>
      <c r="H310" s="20"/>
      <c r="I310" s="20"/>
    </row>
    <row r="311" spans="6:9" ht="18.75">
      <c r="F311" s="10"/>
      <c r="G311" s="20"/>
      <c r="H311" s="20"/>
      <c r="I311" s="20"/>
    </row>
    <row r="312" spans="6:9" ht="18.75">
      <c r="F312" s="10"/>
      <c r="G312" s="20"/>
      <c r="H312" s="20"/>
      <c r="I312" s="20"/>
    </row>
    <row r="313" spans="6:9" ht="18.75">
      <c r="F313" s="10"/>
      <c r="G313" s="20"/>
      <c r="H313" s="20"/>
      <c r="I313" s="20"/>
    </row>
    <row r="314" spans="6:9" ht="18.75">
      <c r="F314" s="10"/>
      <c r="G314" s="20"/>
      <c r="H314" s="20"/>
      <c r="I314" s="20"/>
    </row>
    <row r="315" spans="6:9" ht="18.75">
      <c r="F315" s="10"/>
      <c r="G315" s="20"/>
      <c r="H315" s="20"/>
      <c r="I315" s="20"/>
    </row>
    <row r="316" spans="6:9" ht="18.75">
      <c r="F316" s="10"/>
      <c r="G316" s="20"/>
      <c r="H316" s="20"/>
      <c r="I316" s="20"/>
    </row>
    <row r="317" spans="6:9" ht="18.75">
      <c r="F317" s="10"/>
      <c r="G317" s="20"/>
      <c r="H317" s="20"/>
      <c r="I317" s="20"/>
    </row>
    <row r="318" spans="6:9" ht="18.75">
      <c r="F318" s="10"/>
      <c r="G318" s="20"/>
      <c r="H318" s="20"/>
      <c r="I318" s="20"/>
    </row>
    <row r="319" spans="6:9" ht="18.75">
      <c r="F319" s="10"/>
      <c r="G319" s="20"/>
      <c r="H319" s="20"/>
      <c r="I319" s="20"/>
    </row>
    <row r="320" spans="6:9" ht="18.75">
      <c r="F320" s="10"/>
      <c r="G320" s="20"/>
      <c r="H320" s="20"/>
      <c r="I320" s="20"/>
    </row>
    <row r="321" spans="6:9" ht="18.75">
      <c r="F321" s="10"/>
      <c r="G321" s="20"/>
      <c r="H321" s="20"/>
      <c r="I321" s="20"/>
    </row>
    <row r="322" spans="6:9" ht="18.75">
      <c r="F322" s="10"/>
      <c r="G322" s="20"/>
      <c r="H322" s="20"/>
      <c r="I322" s="20"/>
    </row>
    <row r="323" spans="6:9" ht="18.75">
      <c r="F323" s="10"/>
      <c r="G323" s="20"/>
      <c r="H323" s="20"/>
      <c r="I323" s="20"/>
    </row>
    <row r="324" spans="6:9" ht="18.75">
      <c r="F324" s="10"/>
      <c r="G324" s="20"/>
      <c r="H324" s="20"/>
      <c r="I324" s="20"/>
    </row>
    <row r="325" spans="6:9" ht="18.75">
      <c r="F325" s="10"/>
      <c r="G325" s="20"/>
      <c r="H325" s="20"/>
      <c r="I325" s="20"/>
    </row>
    <row r="326" spans="6:9" ht="18.75">
      <c r="F326" s="10"/>
      <c r="G326" s="20"/>
      <c r="H326" s="20"/>
      <c r="I326" s="20"/>
    </row>
    <row r="327" spans="6:9" ht="18.75">
      <c r="F327" s="10"/>
      <c r="G327" s="20"/>
      <c r="H327" s="20"/>
      <c r="I327" s="20"/>
    </row>
    <row r="328" spans="6:9" ht="18.75">
      <c r="F328" s="10"/>
      <c r="G328" s="20"/>
      <c r="H328" s="20"/>
      <c r="I328" s="20"/>
    </row>
    <row r="329" spans="6:9" ht="18.75">
      <c r="F329" s="10"/>
      <c r="G329" s="20"/>
      <c r="H329" s="20"/>
      <c r="I329" s="20"/>
    </row>
    <row r="330" spans="6:9" ht="18.75">
      <c r="F330" s="10"/>
      <c r="G330" s="20"/>
      <c r="H330" s="20"/>
      <c r="I330" s="20"/>
    </row>
    <row r="331" spans="6:9" ht="18.75">
      <c r="F331" s="10"/>
      <c r="G331" s="20"/>
      <c r="H331" s="20"/>
      <c r="I331" s="20"/>
    </row>
    <row r="332" spans="6:9" ht="18.75">
      <c r="F332" s="10"/>
      <c r="G332" s="20"/>
      <c r="H332" s="20"/>
      <c r="I332" s="20"/>
    </row>
    <row r="333" spans="6:9" ht="18.75">
      <c r="F333" s="10"/>
      <c r="G333" s="20"/>
      <c r="H333" s="20"/>
      <c r="I333" s="20"/>
    </row>
    <row r="334" spans="6:9" ht="18.75">
      <c r="F334" s="10"/>
      <c r="G334" s="20"/>
      <c r="H334" s="20"/>
      <c r="I334" s="20"/>
    </row>
    <row r="335" spans="6:9" ht="18.75">
      <c r="F335" s="10"/>
      <c r="G335" s="20"/>
      <c r="H335" s="20"/>
      <c r="I335" s="20"/>
    </row>
    <row r="336" spans="6:9" ht="18.75">
      <c r="F336" s="10"/>
      <c r="G336" s="20"/>
      <c r="H336" s="20"/>
      <c r="I336" s="20"/>
    </row>
    <row r="337" spans="6:9" ht="18.75">
      <c r="F337" s="10"/>
      <c r="G337" s="20"/>
      <c r="H337" s="20"/>
      <c r="I337" s="20"/>
    </row>
    <row r="338" spans="6:9" ht="18.75">
      <c r="F338" s="10"/>
      <c r="G338" s="20"/>
      <c r="H338" s="20"/>
      <c r="I338" s="20"/>
    </row>
    <row r="339" spans="6:9" ht="18.75">
      <c r="F339" s="10"/>
      <c r="G339" s="20"/>
      <c r="H339" s="20"/>
      <c r="I339" s="20"/>
    </row>
    <row r="340" spans="6:9" ht="18.75">
      <c r="F340" s="10"/>
      <c r="G340" s="20"/>
      <c r="H340" s="20"/>
      <c r="I340" s="20"/>
    </row>
    <row r="341" spans="6:9" ht="18.75">
      <c r="F341" s="10"/>
      <c r="G341" s="20"/>
      <c r="H341" s="20"/>
      <c r="I341" s="20"/>
    </row>
    <row r="342" spans="6:9" ht="18.75">
      <c r="F342" s="10"/>
      <c r="G342" s="20"/>
      <c r="H342" s="20"/>
      <c r="I342" s="20"/>
    </row>
    <row r="343" spans="6:9" ht="18.75">
      <c r="F343" s="10"/>
      <c r="G343" s="20"/>
      <c r="H343" s="20"/>
      <c r="I343" s="20"/>
    </row>
    <row r="344" spans="6:9" ht="18.75">
      <c r="F344" s="10"/>
      <c r="G344" s="20"/>
      <c r="H344" s="20"/>
      <c r="I344" s="20"/>
    </row>
    <row r="345" spans="6:9" ht="18.75">
      <c r="F345" s="10"/>
      <c r="G345" s="20"/>
      <c r="H345" s="20"/>
      <c r="I345" s="20"/>
    </row>
    <row r="346" spans="6:9" ht="18.75">
      <c r="F346" s="10"/>
      <c r="G346" s="20"/>
      <c r="H346" s="20"/>
      <c r="I346" s="20"/>
    </row>
    <row r="347" spans="6:9" ht="18.75">
      <c r="F347" s="10"/>
      <c r="G347" s="20"/>
      <c r="H347" s="20"/>
      <c r="I347" s="20"/>
    </row>
    <row r="348" spans="6:9" ht="18.75">
      <c r="F348" s="10"/>
      <c r="G348" s="20"/>
      <c r="H348" s="20"/>
      <c r="I348" s="20"/>
    </row>
    <row r="349" spans="6:9" ht="18.75">
      <c r="F349" s="10"/>
      <c r="G349" s="20"/>
      <c r="H349" s="20"/>
      <c r="I349" s="20"/>
    </row>
    <row r="350" spans="6:9" ht="18.75">
      <c r="F350" s="10"/>
      <c r="G350" s="20"/>
      <c r="H350" s="20"/>
      <c r="I350" s="20"/>
    </row>
    <row r="351" spans="6:9" ht="18.75">
      <c r="F351" s="10"/>
      <c r="G351" s="20"/>
      <c r="H351" s="20"/>
      <c r="I351" s="20"/>
    </row>
    <row r="352" spans="6:9" ht="18.75">
      <c r="F352" s="10"/>
      <c r="G352" s="20"/>
      <c r="H352" s="20"/>
      <c r="I352" s="20"/>
    </row>
    <row r="353" spans="6:9" ht="18.75">
      <c r="F353" s="10"/>
      <c r="G353" s="20"/>
      <c r="H353" s="20"/>
      <c r="I353" s="20"/>
    </row>
    <row r="354" spans="6:9" ht="18.75">
      <c r="F354" s="10"/>
      <c r="G354" s="20"/>
      <c r="H354" s="20"/>
      <c r="I354" s="20"/>
    </row>
    <row r="355" spans="6:9" ht="18.75">
      <c r="F355" s="10"/>
      <c r="G355" s="20"/>
      <c r="H355" s="20"/>
      <c r="I355" s="20"/>
    </row>
    <row r="356" spans="6:9" ht="18.75">
      <c r="F356" s="10"/>
      <c r="G356" s="20"/>
      <c r="H356" s="20"/>
      <c r="I356" s="20"/>
    </row>
    <row r="357" spans="6:9" ht="18.75">
      <c r="F357" s="10"/>
      <c r="G357" s="20"/>
      <c r="H357" s="20"/>
      <c r="I357" s="20"/>
    </row>
    <row r="358" spans="6:9" ht="18.75">
      <c r="F358" s="10"/>
      <c r="G358" s="20"/>
      <c r="H358" s="20"/>
      <c r="I358" s="20"/>
    </row>
    <row r="359" spans="6:9" ht="18.75">
      <c r="F359" s="10"/>
      <c r="G359" s="20"/>
      <c r="H359" s="20"/>
      <c r="I359" s="20"/>
    </row>
    <row r="360" spans="6:9" ht="18.75">
      <c r="F360" s="10"/>
      <c r="G360" s="20"/>
      <c r="H360" s="20"/>
      <c r="I360" s="20"/>
    </row>
    <row r="361" spans="6:9" ht="18.75">
      <c r="F361" s="10"/>
      <c r="G361" s="20"/>
      <c r="H361" s="20"/>
      <c r="I361" s="20"/>
    </row>
    <row r="362" spans="6:9" ht="18.75">
      <c r="F362" s="10"/>
      <c r="G362" s="20"/>
      <c r="H362" s="20"/>
      <c r="I362" s="20"/>
    </row>
    <row r="363" spans="6:9" ht="18.75">
      <c r="F363" s="10"/>
      <c r="G363" s="20"/>
      <c r="H363" s="20"/>
      <c r="I363" s="20"/>
    </row>
    <row r="364" spans="6:9" ht="18.75">
      <c r="F364" s="10"/>
      <c r="G364" s="20"/>
      <c r="H364" s="20"/>
      <c r="I364" s="20"/>
    </row>
    <row r="365" spans="6:9" ht="18.75">
      <c r="F365" s="10"/>
      <c r="G365" s="20"/>
      <c r="H365" s="20"/>
      <c r="I365" s="20"/>
    </row>
    <row r="366" spans="6:9" ht="18.75">
      <c r="F366" s="10"/>
      <c r="G366" s="20"/>
      <c r="H366" s="20"/>
      <c r="I366" s="20"/>
    </row>
    <row r="367" spans="6:9" ht="18.75">
      <c r="F367" s="10"/>
      <c r="G367" s="20"/>
      <c r="H367" s="20"/>
      <c r="I367" s="20"/>
    </row>
    <row r="368" spans="6:9" ht="18.75">
      <c r="F368" s="10"/>
      <c r="G368" s="20"/>
      <c r="H368" s="20"/>
      <c r="I368" s="20"/>
    </row>
    <row r="369" spans="6:9" ht="18.75">
      <c r="F369" s="10"/>
      <c r="G369" s="20"/>
      <c r="H369" s="20"/>
      <c r="I369" s="20"/>
    </row>
    <row r="370" spans="6:9" ht="18.75">
      <c r="F370" s="10"/>
      <c r="G370" s="20"/>
      <c r="H370" s="20"/>
      <c r="I370" s="20"/>
    </row>
    <row r="371" spans="6:9" ht="18.75">
      <c r="F371" s="10"/>
      <c r="G371" s="20"/>
      <c r="H371" s="20"/>
      <c r="I371" s="20"/>
    </row>
    <row r="372" spans="6:9" ht="18.75">
      <c r="F372" s="10"/>
      <c r="G372" s="20"/>
      <c r="H372" s="20"/>
      <c r="I372" s="20"/>
    </row>
    <row r="373" spans="6:9" ht="18.75">
      <c r="F373" s="10"/>
      <c r="G373" s="20"/>
      <c r="H373" s="20"/>
      <c r="I373" s="20"/>
    </row>
    <row r="374" spans="6:9" ht="18.75">
      <c r="F374" s="10"/>
      <c r="G374" s="20"/>
      <c r="H374" s="20"/>
      <c r="I374" s="20"/>
    </row>
    <row r="375" spans="6:9" ht="18.75">
      <c r="F375" s="10"/>
      <c r="G375" s="20"/>
      <c r="H375" s="20"/>
      <c r="I375" s="20"/>
    </row>
    <row r="376" spans="6:9" ht="18.75">
      <c r="F376" s="10"/>
      <c r="G376" s="20"/>
      <c r="H376" s="20"/>
      <c r="I376" s="20"/>
    </row>
    <row r="377" spans="6:9" ht="18.75">
      <c r="F377" s="10"/>
      <c r="G377" s="20"/>
      <c r="H377" s="20"/>
      <c r="I377" s="20"/>
    </row>
    <row r="378" spans="6:9" ht="18.75">
      <c r="F378" s="10"/>
      <c r="G378" s="20"/>
      <c r="H378" s="20"/>
      <c r="I378" s="20"/>
    </row>
    <row r="379" spans="6:9" ht="18.75">
      <c r="F379" s="10"/>
      <c r="G379" s="20"/>
      <c r="H379" s="20"/>
      <c r="I379" s="20"/>
    </row>
    <row r="380" spans="6:9" ht="18.75">
      <c r="F380" s="10"/>
      <c r="G380" s="20"/>
      <c r="H380" s="20"/>
      <c r="I380" s="20"/>
    </row>
    <row r="381" spans="6:9" ht="18.75">
      <c r="F381" s="10"/>
      <c r="G381" s="20"/>
      <c r="H381" s="20"/>
      <c r="I381" s="20"/>
    </row>
    <row r="382" spans="6:9" ht="18.75">
      <c r="F382" s="10"/>
      <c r="G382" s="20"/>
      <c r="H382" s="20"/>
      <c r="I382" s="20"/>
    </row>
    <row r="383" spans="6:9" ht="18.75">
      <c r="F383" s="10"/>
      <c r="G383" s="20"/>
      <c r="H383" s="20"/>
      <c r="I383" s="20"/>
    </row>
    <row r="384" spans="6:9" ht="18.75">
      <c r="F384" s="10"/>
      <c r="G384" s="20"/>
      <c r="H384" s="20"/>
      <c r="I384" s="20"/>
    </row>
    <row r="385" spans="6:9" ht="18.75">
      <c r="F385" s="10"/>
      <c r="G385" s="20"/>
      <c r="H385" s="20"/>
      <c r="I385" s="20"/>
    </row>
    <row r="386" spans="6:9" ht="18.75">
      <c r="F386" s="10"/>
      <c r="G386" s="20"/>
      <c r="H386" s="20"/>
      <c r="I386" s="20"/>
    </row>
    <row r="387" spans="6:9" ht="18.75">
      <c r="F387" s="10"/>
      <c r="G387" s="20"/>
      <c r="H387" s="20"/>
      <c r="I387" s="20"/>
    </row>
    <row r="388" spans="6:9" ht="18.75">
      <c r="F388" s="10"/>
      <c r="G388" s="20"/>
      <c r="H388" s="20"/>
      <c r="I388" s="20"/>
    </row>
    <row r="389" spans="6:9" ht="18.75">
      <c r="F389" s="10"/>
      <c r="G389" s="20"/>
      <c r="H389" s="20"/>
      <c r="I389" s="20"/>
    </row>
    <row r="390" spans="6:9" ht="18.75">
      <c r="F390" s="10"/>
      <c r="G390" s="20"/>
      <c r="H390" s="20"/>
      <c r="I390" s="20"/>
    </row>
    <row r="391" spans="6:9" ht="18.75">
      <c r="F391" s="10"/>
      <c r="G391" s="20"/>
      <c r="H391" s="20"/>
      <c r="I391" s="20"/>
    </row>
    <row r="392" spans="6:9" ht="18.75">
      <c r="F392" s="10"/>
      <c r="G392" s="20"/>
      <c r="H392" s="20"/>
      <c r="I392" s="20"/>
    </row>
    <row r="393" spans="6:9" ht="18.75">
      <c r="F393" s="10"/>
      <c r="G393" s="20"/>
      <c r="H393" s="20"/>
      <c r="I393" s="20"/>
    </row>
    <row r="394" spans="6:9" ht="18.75">
      <c r="F394" s="10"/>
      <c r="G394" s="20"/>
      <c r="H394" s="20"/>
      <c r="I394" s="20"/>
    </row>
    <row r="395" spans="6:9" ht="18.75">
      <c r="F395" s="10"/>
      <c r="G395" s="20"/>
      <c r="H395" s="20"/>
      <c r="I395" s="20"/>
    </row>
    <row r="396" spans="6:9" ht="18.75">
      <c r="F396" s="10"/>
      <c r="G396" s="20"/>
      <c r="H396" s="20"/>
      <c r="I396" s="20"/>
    </row>
    <row r="397" spans="6:9" ht="18.75">
      <c r="F397" s="10"/>
      <c r="G397" s="20"/>
      <c r="H397" s="20"/>
      <c r="I397" s="20"/>
    </row>
    <row r="398" spans="6:9" ht="18.75">
      <c r="F398" s="10"/>
      <c r="G398" s="20"/>
      <c r="H398" s="20"/>
      <c r="I398" s="20"/>
    </row>
    <row r="399" spans="6:9" ht="18.75">
      <c r="F399" s="10"/>
      <c r="G399" s="20"/>
      <c r="H399" s="20"/>
      <c r="I399" s="20"/>
    </row>
    <row r="400" spans="6:9" ht="18.75">
      <c r="F400" s="10"/>
      <c r="G400" s="20"/>
      <c r="H400" s="20"/>
      <c r="I400" s="20"/>
    </row>
    <row r="401" spans="6:9" ht="18.75">
      <c r="F401" s="10"/>
      <c r="G401" s="20"/>
      <c r="H401" s="20"/>
      <c r="I401" s="20"/>
    </row>
    <row r="402" spans="6:9" ht="18.75">
      <c r="F402" s="10"/>
      <c r="G402" s="20"/>
      <c r="H402" s="20"/>
      <c r="I402" s="20"/>
    </row>
    <row r="403" spans="6:9" ht="18.75">
      <c r="F403" s="10"/>
      <c r="G403" s="20"/>
      <c r="H403" s="20"/>
      <c r="I403" s="20"/>
    </row>
    <row r="404" spans="6:9" ht="18.75">
      <c r="F404" s="10"/>
      <c r="G404" s="20"/>
      <c r="H404" s="20"/>
      <c r="I404" s="20"/>
    </row>
    <row r="405" spans="6:9" ht="18.75">
      <c r="F405" s="10"/>
      <c r="G405" s="20"/>
      <c r="H405" s="20"/>
      <c r="I405" s="20"/>
    </row>
    <row r="406" spans="6:9" ht="18.75">
      <c r="F406" s="10"/>
      <c r="G406" s="20"/>
      <c r="H406" s="20"/>
      <c r="I406" s="20"/>
    </row>
    <row r="407" spans="6:9" ht="18.75">
      <c r="F407" s="10"/>
      <c r="G407" s="20"/>
      <c r="H407" s="20"/>
      <c r="I407" s="20"/>
    </row>
    <row r="408" spans="6:9" ht="18.75">
      <c r="F408" s="10"/>
      <c r="G408" s="20"/>
      <c r="H408" s="20"/>
      <c r="I408" s="20"/>
    </row>
    <row r="409" spans="6:9" ht="18.75">
      <c r="F409" s="10"/>
      <c r="G409" s="20"/>
      <c r="H409" s="20"/>
      <c r="I409" s="20"/>
    </row>
    <row r="410" spans="6:9" ht="18.75">
      <c r="F410" s="10"/>
      <c r="G410" s="20"/>
      <c r="H410" s="20"/>
      <c r="I410" s="20"/>
    </row>
    <row r="411" spans="6:9" ht="18.75">
      <c r="F411" s="10"/>
      <c r="G411" s="20"/>
      <c r="H411" s="20"/>
      <c r="I411" s="20"/>
    </row>
    <row r="412" spans="6:9" ht="18.75">
      <c r="F412" s="10"/>
      <c r="G412" s="20"/>
      <c r="H412" s="20"/>
      <c r="I412" s="20"/>
    </row>
    <row r="413" spans="6:9" ht="18.75">
      <c r="F413" s="10"/>
      <c r="G413" s="20"/>
      <c r="H413" s="20"/>
      <c r="I413" s="20"/>
    </row>
    <row r="414" spans="6:9" ht="18.75">
      <c r="F414" s="10"/>
      <c r="G414" s="20"/>
      <c r="H414" s="20"/>
      <c r="I414" s="20"/>
    </row>
    <row r="415" spans="6:9" ht="18.75">
      <c r="F415" s="10"/>
      <c r="G415" s="20"/>
      <c r="H415" s="20"/>
      <c r="I415" s="20"/>
    </row>
    <row r="416" spans="6:9" ht="18.75">
      <c r="F416" s="10"/>
      <c r="G416" s="20"/>
      <c r="H416" s="20"/>
      <c r="I416" s="20"/>
    </row>
    <row r="417" spans="6:9" ht="18.75">
      <c r="F417" s="10"/>
      <c r="G417" s="20"/>
      <c r="H417" s="20"/>
      <c r="I417" s="20"/>
    </row>
    <row r="418" spans="6:9" ht="18.75">
      <c r="F418" s="10"/>
      <c r="G418" s="20"/>
      <c r="H418" s="20"/>
      <c r="I418" s="20"/>
    </row>
    <row r="419" spans="6:9" ht="18.75">
      <c r="F419" s="10"/>
      <c r="G419" s="20"/>
      <c r="H419" s="20"/>
      <c r="I419" s="20"/>
    </row>
    <row r="420" spans="6:9" ht="18.75">
      <c r="F420" s="10"/>
      <c r="G420" s="20"/>
      <c r="H420" s="20"/>
      <c r="I420" s="20"/>
    </row>
    <row r="421" spans="6:9" ht="18.75">
      <c r="F421" s="10"/>
      <c r="G421" s="20"/>
      <c r="H421" s="20"/>
      <c r="I421" s="20"/>
    </row>
    <row r="422" spans="6:9" ht="18.75">
      <c r="F422" s="10"/>
      <c r="G422" s="20"/>
      <c r="H422" s="20"/>
      <c r="I422" s="20"/>
    </row>
    <row r="423" spans="6:9" ht="18.75">
      <c r="F423" s="10"/>
      <c r="G423" s="20"/>
      <c r="H423" s="20"/>
      <c r="I423" s="20"/>
    </row>
    <row r="424" spans="6:9" ht="18.75">
      <c r="F424" s="10"/>
      <c r="G424" s="20"/>
      <c r="H424" s="20"/>
      <c r="I424" s="20"/>
    </row>
    <row r="425" spans="6:9" ht="18.75">
      <c r="F425" s="10"/>
      <c r="G425" s="20"/>
      <c r="H425" s="20"/>
      <c r="I425" s="20"/>
    </row>
    <row r="426" spans="6:9" ht="18.75">
      <c r="F426" s="10"/>
      <c r="G426" s="20"/>
      <c r="H426" s="20"/>
      <c r="I426" s="20"/>
    </row>
    <row r="427" spans="6:9" ht="18.75">
      <c r="F427" s="10"/>
      <c r="G427" s="20"/>
      <c r="H427" s="20"/>
      <c r="I427" s="20"/>
    </row>
    <row r="428" spans="6:9" ht="18.75">
      <c r="F428" s="10"/>
      <c r="G428" s="20"/>
      <c r="H428" s="20"/>
      <c r="I428" s="20"/>
    </row>
    <row r="429" spans="6:9" ht="18.75">
      <c r="F429" s="10"/>
      <c r="G429" s="20"/>
      <c r="H429" s="20"/>
      <c r="I429" s="20"/>
    </row>
    <row r="430" spans="6:9" ht="18.75">
      <c r="F430" s="10"/>
      <c r="G430" s="20"/>
      <c r="H430" s="20"/>
      <c r="I430" s="20"/>
    </row>
    <row r="431" spans="6:9" ht="18.75">
      <c r="F431" s="10"/>
      <c r="G431" s="20"/>
      <c r="H431" s="20"/>
      <c r="I431" s="20"/>
    </row>
    <row r="432" spans="6:9" ht="18.75">
      <c r="F432" s="10"/>
      <c r="G432" s="20"/>
      <c r="H432" s="20"/>
      <c r="I432" s="20"/>
    </row>
    <row r="433" spans="6:9" ht="18.75">
      <c r="F433" s="10"/>
      <c r="G433" s="20"/>
      <c r="H433" s="20"/>
      <c r="I433" s="20"/>
    </row>
    <row r="434" spans="6:9" ht="18.75">
      <c r="F434" s="10"/>
      <c r="G434" s="20"/>
      <c r="H434" s="20"/>
      <c r="I434" s="20"/>
    </row>
    <row r="435" spans="6:9" ht="18.75">
      <c r="F435" s="10"/>
      <c r="G435" s="20"/>
      <c r="H435" s="20"/>
      <c r="I435" s="20"/>
    </row>
    <row r="436" spans="6:9" ht="18.75">
      <c r="F436" s="10"/>
      <c r="G436" s="20"/>
      <c r="H436" s="20"/>
      <c r="I436" s="20"/>
    </row>
    <row r="437" spans="6:9" ht="18.75">
      <c r="F437" s="10"/>
      <c r="G437" s="20"/>
      <c r="H437" s="20"/>
      <c r="I437" s="20"/>
    </row>
    <row r="438" spans="6:9" ht="18.75">
      <c r="F438" s="10"/>
      <c r="G438" s="20"/>
      <c r="H438" s="20"/>
      <c r="I438" s="20"/>
    </row>
    <row r="439" spans="6:9" ht="18.75">
      <c r="F439" s="10"/>
      <c r="G439" s="20"/>
      <c r="H439" s="20"/>
      <c r="I439" s="20"/>
    </row>
    <row r="440" spans="6:9" ht="18.75">
      <c r="F440" s="10"/>
      <c r="G440" s="20"/>
      <c r="H440" s="20"/>
      <c r="I440" s="20"/>
    </row>
    <row r="441" spans="6:9" ht="18.75">
      <c r="F441" s="10"/>
      <c r="G441" s="20"/>
      <c r="H441" s="20"/>
      <c r="I441" s="20"/>
    </row>
    <row r="442" spans="6:9" ht="18.75">
      <c r="F442" s="10"/>
      <c r="G442" s="20"/>
      <c r="H442" s="20"/>
      <c r="I442" s="20"/>
    </row>
    <row r="443" spans="6:9" ht="18.75">
      <c r="F443" s="10"/>
      <c r="G443" s="20"/>
      <c r="H443" s="20"/>
      <c r="I443" s="20"/>
    </row>
    <row r="444" spans="6:9" ht="18.75">
      <c r="F444" s="10"/>
      <c r="G444" s="20"/>
      <c r="H444" s="20"/>
      <c r="I444" s="20"/>
    </row>
    <row r="445" spans="6:9" ht="18.75">
      <c r="F445" s="10"/>
      <c r="G445" s="20"/>
      <c r="H445" s="20"/>
      <c r="I445" s="20"/>
    </row>
    <row r="446" spans="6:9" ht="18.75">
      <c r="F446" s="10"/>
      <c r="G446" s="20"/>
      <c r="H446" s="20"/>
      <c r="I446" s="20"/>
    </row>
    <row r="447" spans="6:9" ht="18.75">
      <c r="F447" s="10"/>
      <c r="G447" s="20"/>
      <c r="H447" s="20"/>
      <c r="I447" s="20"/>
    </row>
    <row r="448" spans="6:9" ht="18.75">
      <c r="F448" s="10"/>
      <c r="G448" s="20"/>
      <c r="H448" s="20"/>
      <c r="I448" s="20"/>
    </row>
    <row r="449" spans="6:9" ht="18.75">
      <c r="F449" s="10"/>
      <c r="G449" s="20"/>
      <c r="H449" s="20"/>
      <c r="I449" s="20"/>
    </row>
    <row r="450" spans="6:9" ht="18.75">
      <c r="F450" s="10"/>
      <c r="G450" s="20"/>
      <c r="H450" s="20"/>
      <c r="I450" s="20"/>
    </row>
    <row r="451" spans="6:9" ht="18.75">
      <c r="F451" s="10"/>
      <c r="G451" s="20"/>
      <c r="H451" s="20"/>
      <c r="I451" s="20"/>
    </row>
    <row r="452" spans="6:9" ht="18.75">
      <c r="F452" s="10"/>
      <c r="G452" s="20"/>
      <c r="H452" s="20"/>
      <c r="I452" s="20"/>
    </row>
    <row r="453" spans="6:9" ht="18.75">
      <c r="F453" s="10"/>
      <c r="G453" s="20"/>
      <c r="H453" s="20"/>
      <c r="I453" s="20"/>
    </row>
    <row r="454" spans="6:9" ht="18.75">
      <c r="F454" s="10"/>
      <c r="G454" s="20"/>
      <c r="H454" s="20"/>
      <c r="I454" s="20"/>
    </row>
    <row r="455" spans="6:9" ht="18.75">
      <c r="F455" s="10"/>
      <c r="G455" s="20"/>
      <c r="H455" s="20"/>
      <c r="I455" s="20"/>
    </row>
    <row r="456" spans="6:9" ht="18.75">
      <c r="F456" s="10"/>
      <c r="G456" s="20"/>
      <c r="H456" s="20"/>
      <c r="I456" s="20"/>
    </row>
    <row r="457" spans="6:9" ht="18.75">
      <c r="F457" s="10"/>
      <c r="G457" s="20"/>
      <c r="H457" s="20"/>
      <c r="I457" s="20"/>
    </row>
    <row r="458" spans="6:9" ht="18.75">
      <c r="F458" s="10"/>
      <c r="G458" s="20"/>
      <c r="H458" s="20"/>
      <c r="I458" s="20"/>
    </row>
    <row r="459" spans="6:9" ht="18.75">
      <c r="F459" s="10"/>
      <c r="G459" s="20"/>
      <c r="H459" s="20"/>
      <c r="I459" s="20"/>
    </row>
    <row r="460" spans="6:9" ht="18.75">
      <c r="F460" s="10"/>
      <c r="G460" s="20"/>
      <c r="H460" s="20"/>
      <c r="I460" s="20"/>
    </row>
    <row r="461" spans="6:9" ht="18.75">
      <c r="F461" s="10"/>
      <c r="G461" s="20"/>
      <c r="H461" s="20"/>
      <c r="I461" s="20"/>
    </row>
    <row r="462" spans="6:9" ht="18.75">
      <c r="F462" s="10"/>
      <c r="G462" s="20"/>
      <c r="H462" s="20"/>
      <c r="I462" s="20"/>
    </row>
    <row r="463" spans="6:9" ht="18.75">
      <c r="F463" s="10"/>
      <c r="G463" s="20"/>
      <c r="H463" s="20"/>
      <c r="I463" s="20"/>
    </row>
    <row r="464" spans="6:9" ht="18.75">
      <c r="F464" s="10"/>
      <c r="G464" s="20"/>
      <c r="H464" s="20"/>
      <c r="I464" s="20"/>
    </row>
    <row r="465" spans="6:9" ht="18.75">
      <c r="F465" s="10"/>
      <c r="G465" s="20"/>
      <c r="H465" s="20"/>
      <c r="I465" s="20"/>
    </row>
    <row r="466" spans="6:9" ht="18.75">
      <c r="F466" s="10"/>
      <c r="G466" s="20"/>
      <c r="H466" s="20"/>
      <c r="I466" s="20"/>
    </row>
    <row r="467" spans="6:9" ht="18.75">
      <c r="F467" s="10"/>
      <c r="G467" s="20"/>
      <c r="H467" s="20"/>
      <c r="I467" s="20"/>
    </row>
    <row r="468" spans="6:9" ht="18.75">
      <c r="F468" s="10"/>
      <c r="G468" s="20"/>
      <c r="H468" s="20"/>
      <c r="I468" s="20"/>
    </row>
    <row r="469" spans="6:9" ht="18.75">
      <c r="F469" s="10"/>
      <c r="G469" s="20"/>
      <c r="H469" s="20"/>
      <c r="I469" s="20"/>
    </row>
    <row r="470" spans="6:9" ht="18.75">
      <c r="F470" s="10"/>
      <c r="G470" s="20"/>
      <c r="H470" s="20"/>
      <c r="I470" s="20"/>
    </row>
    <row r="471" spans="6:9" ht="18.75">
      <c r="F471" s="10"/>
      <c r="G471" s="20"/>
      <c r="H471" s="20"/>
      <c r="I471" s="20"/>
    </row>
    <row r="472" spans="6:9" ht="18.75">
      <c r="F472" s="10"/>
      <c r="G472" s="20"/>
      <c r="H472" s="20"/>
      <c r="I472" s="20"/>
    </row>
    <row r="473" spans="6:9" ht="18.75">
      <c r="F473" s="10"/>
      <c r="G473" s="20"/>
      <c r="H473" s="20"/>
      <c r="I473" s="20"/>
    </row>
    <row r="474" spans="6:9" ht="18.75">
      <c r="F474" s="10"/>
      <c r="G474" s="20"/>
      <c r="H474" s="20"/>
      <c r="I474" s="20"/>
    </row>
    <row r="475" spans="6:9" ht="18.75">
      <c r="F475" s="10"/>
      <c r="G475" s="20"/>
      <c r="H475" s="20"/>
      <c r="I475" s="20"/>
    </row>
    <row r="476" spans="6:9" ht="18.75">
      <c r="F476" s="10"/>
      <c r="G476" s="20"/>
      <c r="H476" s="20"/>
      <c r="I476" s="20"/>
    </row>
    <row r="477" spans="6:9" ht="18.75">
      <c r="F477" s="10"/>
      <c r="G477" s="20"/>
      <c r="H477" s="20"/>
      <c r="I477" s="20"/>
    </row>
    <row r="478" spans="6:9" ht="18.75">
      <c r="F478" s="10"/>
      <c r="G478" s="20"/>
      <c r="H478" s="20"/>
      <c r="I478" s="20"/>
    </row>
    <row r="479" spans="6:9" ht="18.75">
      <c r="F479" s="10"/>
      <c r="G479" s="20"/>
      <c r="H479" s="20"/>
      <c r="I479" s="20"/>
    </row>
    <row r="480" spans="6:9" ht="18.75">
      <c r="F480" s="10"/>
      <c r="G480" s="20"/>
      <c r="H480" s="20"/>
      <c r="I480" s="20"/>
    </row>
    <row r="481" spans="6:9" ht="18.75">
      <c r="F481" s="10"/>
      <c r="G481" s="20"/>
      <c r="H481" s="20"/>
      <c r="I481" s="20"/>
    </row>
    <row r="482" spans="6:9" ht="18.75">
      <c r="F482" s="10"/>
      <c r="G482" s="20"/>
      <c r="H482" s="20"/>
      <c r="I482" s="20"/>
    </row>
    <row r="483" spans="6:9" ht="18.75">
      <c r="F483" s="10"/>
      <c r="G483" s="20"/>
      <c r="H483" s="20"/>
      <c r="I483" s="20"/>
    </row>
    <row r="484" spans="6:9" ht="18.75">
      <c r="F484" s="10"/>
      <c r="G484" s="20"/>
      <c r="H484" s="20"/>
      <c r="I484" s="20"/>
    </row>
    <row r="485" spans="6:9" ht="18.75">
      <c r="F485" s="10"/>
      <c r="G485" s="20"/>
      <c r="H485" s="20"/>
      <c r="I485" s="20"/>
    </row>
    <row r="486" spans="6:9" ht="18.75">
      <c r="F486" s="10"/>
      <c r="G486" s="20"/>
      <c r="H486" s="20"/>
      <c r="I486" s="20"/>
    </row>
    <row r="487" spans="6:9" ht="18.75">
      <c r="F487" s="10"/>
      <c r="G487" s="20"/>
      <c r="H487" s="20"/>
      <c r="I487" s="20"/>
    </row>
    <row r="488" spans="6:9" ht="18.75">
      <c r="F488" s="10"/>
      <c r="G488" s="20"/>
      <c r="H488" s="20"/>
      <c r="I488" s="20"/>
    </row>
    <row r="489" spans="6:9" ht="18.75">
      <c r="F489" s="10"/>
      <c r="G489" s="20"/>
      <c r="H489" s="20"/>
      <c r="I489" s="20"/>
    </row>
    <row r="490" spans="6:9" ht="18.75">
      <c r="F490" s="10"/>
      <c r="G490" s="20"/>
      <c r="H490" s="20"/>
      <c r="I490" s="20"/>
    </row>
    <row r="491" spans="6:9" ht="18.75">
      <c r="F491" s="10"/>
      <c r="G491" s="20"/>
      <c r="H491" s="20"/>
      <c r="I491" s="20"/>
    </row>
    <row r="492" spans="6:9" ht="18.75">
      <c r="F492" s="10"/>
      <c r="G492" s="20"/>
      <c r="H492" s="20"/>
      <c r="I492" s="20"/>
    </row>
    <row r="493" spans="6:9" ht="18.75">
      <c r="F493" s="10"/>
      <c r="G493" s="20"/>
      <c r="H493" s="20"/>
      <c r="I493" s="20"/>
    </row>
    <row r="494" spans="6:9" ht="18.75">
      <c r="F494" s="10"/>
      <c r="G494" s="20"/>
      <c r="H494" s="20"/>
      <c r="I494" s="20"/>
    </row>
    <row r="495" spans="6:9" ht="18.75">
      <c r="F495" s="10"/>
      <c r="G495" s="20"/>
      <c r="H495" s="20"/>
      <c r="I495" s="20"/>
    </row>
    <row r="496" spans="6:9" ht="18.75">
      <c r="F496" s="10"/>
      <c r="G496" s="20"/>
      <c r="H496" s="20"/>
      <c r="I496" s="20"/>
    </row>
    <row r="497" spans="6:9" ht="18.75">
      <c r="F497" s="10"/>
      <c r="G497" s="20"/>
      <c r="H497" s="20"/>
      <c r="I497" s="20"/>
    </row>
    <row r="498" spans="6:9" ht="18.75">
      <c r="F498" s="10"/>
      <c r="G498" s="20"/>
      <c r="H498" s="20"/>
      <c r="I498" s="20"/>
    </row>
    <row r="499" spans="6:9" ht="18.75">
      <c r="F499" s="10"/>
      <c r="G499" s="20"/>
      <c r="H499" s="20"/>
      <c r="I499" s="20"/>
    </row>
    <row r="500" spans="6:9" ht="18.75">
      <c r="F500" s="10"/>
      <c r="G500" s="20"/>
      <c r="H500" s="20"/>
      <c r="I500" s="20"/>
    </row>
    <row r="501" spans="6:9" ht="18.75">
      <c r="F501" s="10"/>
      <c r="G501" s="20"/>
      <c r="H501" s="20"/>
      <c r="I501" s="20"/>
    </row>
    <row r="502" spans="6:9" ht="18.75">
      <c r="F502" s="10"/>
      <c r="G502" s="20"/>
      <c r="H502" s="20"/>
      <c r="I502" s="20"/>
    </row>
    <row r="503" spans="6:9" ht="18.75">
      <c r="F503" s="10"/>
      <c r="G503" s="20"/>
      <c r="H503" s="20"/>
      <c r="I503" s="20"/>
    </row>
    <row r="504" spans="6:9" ht="18.75">
      <c r="F504" s="10"/>
      <c r="G504" s="20"/>
      <c r="H504" s="20"/>
      <c r="I504" s="20"/>
    </row>
    <row r="505" spans="6:9" ht="18.75">
      <c r="F505" s="10"/>
      <c r="G505" s="20"/>
      <c r="H505" s="20"/>
      <c r="I505" s="20"/>
    </row>
    <row r="506" spans="6:9" ht="18.75">
      <c r="F506" s="10"/>
      <c r="G506" s="20"/>
      <c r="H506" s="20"/>
      <c r="I506" s="20"/>
    </row>
    <row r="507" spans="6:9" ht="18.75">
      <c r="F507" s="10"/>
      <c r="G507" s="20"/>
      <c r="H507" s="20"/>
      <c r="I507" s="20"/>
    </row>
    <row r="508" spans="6:9" ht="18.75">
      <c r="F508" s="10"/>
      <c r="G508" s="20"/>
      <c r="H508" s="20"/>
      <c r="I508" s="20"/>
    </row>
    <row r="509" spans="6:9" ht="18.75">
      <c r="F509" s="10"/>
      <c r="G509" s="20"/>
      <c r="H509" s="20"/>
      <c r="I509" s="20"/>
    </row>
    <row r="510" spans="6:9" ht="18.75">
      <c r="F510" s="10"/>
      <c r="G510" s="20"/>
      <c r="H510" s="20"/>
      <c r="I510" s="20"/>
    </row>
    <row r="511" spans="6:9" ht="18.75">
      <c r="F511" s="10"/>
      <c r="G511" s="20"/>
      <c r="H511" s="20"/>
      <c r="I511" s="20"/>
    </row>
    <row r="512" spans="6:9" ht="18.75">
      <c r="F512" s="10"/>
      <c r="G512" s="20"/>
      <c r="H512" s="20"/>
      <c r="I512" s="20"/>
    </row>
    <row r="513" spans="6:9" ht="18.75">
      <c r="F513" s="10"/>
      <c r="G513" s="20"/>
      <c r="H513" s="20"/>
      <c r="I513" s="20"/>
    </row>
    <row r="514" spans="6:9" ht="18.75">
      <c r="F514" s="10"/>
      <c r="G514" s="20"/>
      <c r="H514" s="20"/>
      <c r="I514" s="20"/>
    </row>
    <row r="515" spans="6:9" ht="18.75">
      <c r="F515" s="10"/>
      <c r="G515" s="20"/>
      <c r="H515" s="20"/>
      <c r="I515" s="20"/>
    </row>
    <row r="516" spans="6:9" ht="18.75">
      <c r="F516" s="10"/>
      <c r="G516" s="20"/>
      <c r="H516" s="20"/>
      <c r="I516" s="20"/>
    </row>
    <row r="517" spans="6:9" ht="18.75">
      <c r="F517" s="10"/>
      <c r="G517" s="20"/>
      <c r="H517" s="20"/>
      <c r="I517" s="20"/>
    </row>
    <row r="518" spans="6:9" ht="18.75">
      <c r="F518" s="10"/>
      <c r="G518" s="20"/>
      <c r="H518" s="20"/>
      <c r="I518" s="20"/>
    </row>
    <row r="519" spans="6:9" ht="18.75">
      <c r="F519" s="10"/>
      <c r="G519" s="20"/>
      <c r="H519" s="20"/>
      <c r="I519" s="20"/>
    </row>
    <row r="520" spans="6:9" ht="18.75">
      <c r="F520" s="10"/>
      <c r="G520" s="20"/>
      <c r="H520" s="20"/>
      <c r="I520" s="20"/>
    </row>
    <row r="521" spans="6:9" ht="18.75">
      <c r="F521" s="10"/>
      <c r="G521" s="20"/>
      <c r="H521" s="20"/>
      <c r="I521" s="20"/>
    </row>
    <row r="522" spans="6:9" ht="18.75">
      <c r="F522" s="10"/>
      <c r="G522" s="20"/>
      <c r="H522" s="20"/>
      <c r="I522" s="20"/>
    </row>
    <row r="523" spans="6:9" ht="18.75">
      <c r="F523" s="10"/>
      <c r="G523" s="20"/>
      <c r="H523" s="20"/>
      <c r="I523" s="20"/>
    </row>
    <row r="524" spans="6:9" ht="18.75">
      <c r="F524" s="10"/>
      <c r="G524" s="20"/>
      <c r="H524" s="20"/>
      <c r="I524" s="20"/>
    </row>
    <row r="525" spans="6:9" ht="18.75">
      <c r="F525" s="10"/>
      <c r="G525" s="20"/>
      <c r="H525" s="20"/>
      <c r="I525" s="20"/>
    </row>
    <row r="526" spans="6:9" ht="18.75">
      <c r="F526" s="10"/>
      <c r="G526" s="20"/>
      <c r="H526" s="20"/>
      <c r="I526" s="20"/>
    </row>
    <row r="527" spans="6:9" ht="18.75">
      <c r="F527" s="10"/>
      <c r="G527" s="20"/>
      <c r="H527" s="20"/>
      <c r="I527" s="20"/>
    </row>
    <row r="528" spans="6:9" ht="18.75">
      <c r="F528" s="10"/>
      <c r="G528" s="20"/>
      <c r="H528" s="20"/>
      <c r="I528" s="20"/>
    </row>
    <row r="529" spans="6:9" ht="18.75">
      <c r="F529" s="10"/>
      <c r="G529" s="20"/>
      <c r="H529" s="20"/>
      <c r="I529" s="20"/>
    </row>
    <row r="530" spans="6:9" ht="18.75">
      <c r="F530" s="10"/>
      <c r="G530" s="20"/>
      <c r="H530" s="20"/>
      <c r="I530" s="20"/>
    </row>
    <row r="531" spans="6:9" ht="18.75">
      <c r="F531" s="10"/>
      <c r="G531" s="20"/>
      <c r="H531" s="20"/>
      <c r="I531" s="20"/>
    </row>
    <row r="532" spans="6:9" ht="18.75">
      <c r="F532" s="10"/>
      <c r="G532" s="20"/>
      <c r="H532" s="20"/>
      <c r="I532" s="20"/>
    </row>
    <row r="533" spans="6:9" ht="18.75">
      <c r="F533" s="10"/>
      <c r="G533" s="20"/>
      <c r="H533" s="20"/>
      <c r="I533" s="20"/>
    </row>
    <row r="534" spans="6:9" ht="18.75">
      <c r="F534" s="10"/>
      <c r="G534" s="20"/>
      <c r="H534" s="20"/>
      <c r="I534" s="20"/>
    </row>
    <row r="535" spans="6:9" ht="18.75">
      <c r="F535" s="10"/>
      <c r="G535" s="20"/>
      <c r="H535" s="20"/>
      <c r="I535" s="20"/>
    </row>
    <row r="536" spans="6:9" ht="18.75">
      <c r="F536" s="10"/>
      <c r="G536" s="20"/>
      <c r="H536" s="20"/>
      <c r="I536" s="20"/>
    </row>
    <row r="537" spans="6:9" ht="18.75">
      <c r="F537" s="10"/>
      <c r="G537" s="20"/>
      <c r="H537" s="20"/>
      <c r="I537" s="20"/>
    </row>
    <row r="538" spans="6:9" ht="18.75">
      <c r="F538" s="10"/>
      <c r="G538" s="20"/>
      <c r="H538" s="20"/>
      <c r="I538" s="20"/>
    </row>
    <row r="539" spans="6:9" ht="18.75">
      <c r="F539" s="10"/>
      <c r="G539" s="20"/>
      <c r="H539" s="20"/>
      <c r="I539" s="20"/>
    </row>
    <row r="540" spans="6:9" ht="18.75">
      <c r="F540" s="10"/>
      <c r="G540" s="20"/>
      <c r="H540" s="20"/>
      <c r="I540" s="20"/>
    </row>
    <row r="541" spans="6:9" ht="18.75">
      <c r="F541" s="10"/>
      <c r="G541" s="20"/>
      <c r="H541" s="20"/>
      <c r="I541" s="20"/>
    </row>
    <row r="542" spans="6:9" ht="18.75">
      <c r="F542" s="10"/>
      <c r="G542" s="20"/>
      <c r="H542" s="20"/>
      <c r="I542" s="20"/>
    </row>
    <row r="543" spans="6:9" ht="18.75">
      <c r="F543" s="10"/>
      <c r="G543" s="20"/>
      <c r="H543" s="20"/>
      <c r="I543" s="20"/>
    </row>
    <row r="544" spans="6:9" ht="18.75">
      <c r="F544" s="10"/>
      <c r="G544" s="20"/>
      <c r="H544" s="20"/>
      <c r="I544" s="20"/>
    </row>
    <row r="545" spans="6:9" ht="18.75">
      <c r="F545" s="10"/>
      <c r="G545" s="20"/>
      <c r="H545" s="20"/>
      <c r="I545" s="20"/>
    </row>
    <row r="546" spans="6:9" ht="18.75">
      <c r="F546" s="10"/>
      <c r="G546" s="20"/>
      <c r="H546" s="20"/>
      <c r="I546" s="20"/>
    </row>
    <row r="547" spans="6:9" ht="18.75">
      <c r="F547" s="10"/>
      <c r="G547" s="20"/>
      <c r="H547" s="20"/>
      <c r="I547" s="20"/>
    </row>
    <row r="548" spans="6:9" ht="18.75">
      <c r="F548" s="10"/>
      <c r="G548" s="20"/>
      <c r="H548" s="20"/>
      <c r="I548" s="20"/>
    </row>
    <row r="549" spans="6:9" ht="18.75">
      <c r="F549" s="10"/>
      <c r="G549" s="20"/>
      <c r="H549" s="20"/>
      <c r="I549" s="20"/>
    </row>
    <row r="550" spans="6:9" ht="18.75">
      <c r="F550" s="10"/>
      <c r="G550" s="20"/>
      <c r="H550" s="20"/>
      <c r="I550" s="20"/>
    </row>
    <row r="551" spans="6:9" ht="18.75">
      <c r="F551" s="10"/>
      <c r="G551" s="20"/>
      <c r="H551" s="20"/>
      <c r="I551" s="20"/>
    </row>
    <row r="552" spans="6:9" ht="18.75">
      <c r="F552" s="10"/>
      <c r="G552" s="20"/>
      <c r="H552" s="20"/>
      <c r="I552" s="20"/>
    </row>
    <row r="553" spans="6:9" ht="18.75">
      <c r="F553" s="10"/>
      <c r="G553" s="20"/>
      <c r="H553" s="20"/>
      <c r="I553" s="20"/>
    </row>
    <row r="554" spans="6:9" ht="18.75">
      <c r="F554" s="10"/>
      <c r="G554" s="20"/>
      <c r="H554" s="20"/>
      <c r="I554" s="20"/>
    </row>
    <row r="555" spans="6:9" ht="18.75">
      <c r="F555" s="10"/>
      <c r="G555" s="20"/>
      <c r="H555" s="20"/>
      <c r="I555" s="20"/>
    </row>
    <row r="556" spans="6:9" ht="18.75">
      <c r="F556" s="10"/>
      <c r="G556" s="20"/>
      <c r="H556" s="20"/>
      <c r="I556" s="20"/>
    </row>
    <row r="557" spans="6:9" ht="18.75">
      <c r="F557" s="10"/>
      <c r="G557" s="20"/>
      <c r="H557" s="20"/>
      <c r="I557" s="20"/>
    </row>
    <row r="558" spans="6:9" ht="18.75">
      <c r="F558" s="10"/>
      <c r="G558" s="20"/>
      <c r="H558" s="20"/>
      <c r="I558" s="20"/>
    </row>
    <row r="559" spans="6:9" ht="18.75">
      <c r="F559" s="10"/>
      <c r="G559" s="20"/>
      <c r="H559" s="20"/>
      <c r="I559" s="20"/>
    </row>
    <row r="560" spans="6:9" ht="18.75">
      <c r="F560" s="10"/>
      <c r="G560" s="20"/>
      <c r="H560" s="20"/>
      <c r="I560" s="20"/>
    </row>
    <row r="561" spans="6:9" ht="18.75">
      <c r="F561" s="10"/>
      <c r="G561" s="20"/>
      <c r="H561" s="20"/>
      <c r="I561" s="20"/>
    </row>
    <row r="562" spans="6:9" ht="18.75">
      <c r="F562" s="10"/>
      <c r="G562" s="20"/>
      <c r="H562" s="20"/>
      <c r="I562" s="20"/>
    </row>
    <row r="563" spans="6:9" ht="18.75">
      <c r="F563" s="10"/>
      <c r="G563" s="20"/>
      <c r="H563" s="20"/>
      <c r="I563" s="20"/>
    </row>
    <row r="564" spans="6:9" ht="18.75">
      <c r="F564" s="10"/>
      <c r="G564" s="20"/>
      <c r="H564" s="20"/>
      <c r="I564" s="20"/>
    </row>
    <row r="565" spans="6:9" ht="18.75">
      <c r="F565" s="10"/>
      <c r="G565" s="20"/>
      <c r="H565" s="20"/>
      <c r="I565" s="20"/>
    </row>
    <row r="566" spans="6:9" ht="18.75">
      <c r="F566" s="10"/>
      <c r="G566" s="20"/>
      <c r="H566" s="20"/>
      <c r="I566" s="20"/>
    </row>
    <row r="567" spans="6:9" ht="18.75">
      <c r="F567" s="10"/>
      <c r="G567" s="20"/>
      <c r="H567" s="20"/>
      <c r="I567" s="20"/>
    </row>
    <row r="568" spans="6:9" ht="18.75">
      <c r="F568" s="10"/>
      <c r="G568" s="20"/>
      <c r="H568" s="20"/>
      <c r="I568" s="20"/>
    </row>
    <row r="569" spans="6:9" ht="18.75">
      <c r="F569" s="10"/>
      <c r="G569" s="20"/>
      <c r="H569" s="20"/>
      <c r="I569" s="20"/>
    </row>
    <row r="570" spans="6:9" ht="18.75">
      <c r="F570" s="10"/>
      <c r="G570" s="20"/>
      <c r="H570" s="20"/>
      <c r="I570" s="20"/>
    </row>
    <row r="571" spans="6:9" ht="18.75">
      <c r="F571" s="10"/>
      <c r="G571" s="20"/>
      <c r="H571" s="20"/>
      <c r="I571" s="20"/>
    </row>
    <row r="572" spans="6:9" ht="18.75">
      <c r="F572" s="10"/>
      <c r="G572" s="20"/>
      <c r="H572" s="20"/>
      <c r="I572" s="20"/>
    </row>
    <row r="573" spans="6:9" ht="18.75">
      <c r="F573" s="10"/>
      <c r="G573" s="20"/>
      <c r="H573" s="20"/>
      <c r="I573" s="20"/>
    </row>
    <row r="574" spans="6:9" ht="18.75">
      <c r="F574" s="10"/>
      <c r="G574" s="20"/>
      <c r="H574" s="20"/>
      <c r="I574" s="20"/>
    </row>
    <row r="575" spans="6:9" ht="18.75">
      <c r="F575" s="10"/>
      <c r="G575" s="20"/>
      <c r="H575" s="20"/>
      <c r="I575" s="20"/>
    </row>
    <row r="576" spans="6:9" ht="18.75">
      <c r="F576" s="10"/>
      <c r="G576" s="20"/>
      <c r="H576" s="20"/>
      <c r="I576" s="20"/>
    </row>
    <row r="577" spans="6:9" ht="18.75">
      <c r="F577" s="10"/>
      <c r="G577" s="20"/>
      <c r="H577" s="20"/>
      <c r="I577" s="20"/>
    </row>
    <row r="578" spans="6:9" ht="18.75">
      <c r="F578" s="10"/>
      <c r="G578" s="20"/>
      <c r="H578" s="20"/>
      <c r="I578" s="20"/>
    </row>
    <row r="579" spans="6:9" ht="18.75">
      <c r="F579" s="10"/>
      <c r="G579" s="20"/>
      <c r="H579" s="20"/>
      <c r="I579" s="20"/>
    </row>
    <row r="580" spans="6:9" ht="18.75">
      <c r="F580" s="10"/>
      <c r="G580" s="20"/>
      <c r="H580" s="20"/>
      <c r="I580" s="20"/>
    </row>
    <row r="581" spans="6:9" ht="18.75">
      <c r="F581" s="10"/>
      <c r="G581" s="20"/>
      <c r="H581" s="20"/>
      <c r="I581" s="20"/>
    </row>
    <row r="582" spans="6:9" ht="18.75">
      <c r="F582" s="10"/>
      <c r="G582" s="20"/>
      <c r="H582" s="20"/>
      <c r="I582" s="20"/>
    </row>
    <row r="583" spans="6:9" ht="18.75">
      <c r="F583" s="10"/>
      <c r="G583" s="20"/>
      <c r="H583" s="20"/>
      <c r="I583" s="20"/>
    </row>
    <row r="584" spans="6:9" ht="18.75">
      <c r="F584" s="10"/>
      <c r="G584" s="20"/>
      <c r="H584" s="20"/>
      <c r="I584" s="20"/>
    </row>
    <row r="585" spans="6:9" ht="18.75">
      <c r="F585" s="10"/>
      <c r="G585" s="20"/>
      <c r="H585" s="20"/>
      <c r="I585" s="20"/>
    </row>
    <row r="586" spans="6:9" ht="18.75">
      <c r="F586" s="10"/>
      <c r="G586" s="20"/>
      <c r="H586" s="20"/>
      <c r="I586" s="20"/>
    </row>
    <row r="587" spans="6:9" ht="18.75">
      <c r="F587" s="10"/>
      <c r="G587" s="20"/>
      <c r="H587" s="20"/>
      <c r="I587" s="20"/>
    </row>
    <row r="588" spans="6:9" ht="18.75">
      <c r="F588" s="10"/>
      <c r="G588" s="20"/>
      <c r="H588" s="20"/>
      <c r="I588" s="20"/>
    </row>
    <row r="589" spans="6:9" ht="18.75">
      <c r="F589" s="10"/>
      <c r="G589" s="20"/>
      <c r="H589" s="20"/>
      <c r="I589" s="20"/>
    </row>
    <row r="590" spans="6:9" ht="18.75">
      <c r="F590" s="10"/>
      <c r="G590" s="20"/>
      <c r="H590" s="20"/>
      <c r="I590" s="20"/>
    </row>
    <row r="591" spans="6:9" ht="18.75">
      <c r="F591" s="10"/>
      <c r="G591" s="20"/>
      <c r="H591" s="20"/>
      <c r="I591" s="20"/>
    </row>
    <row r="592" spans="6:9" ht="18.75">
      <c r="F592" s="10"/>
      <c r="G592" s="20"/>
      <c r="H592" s="20"/>
      <c r="I592" s="20"/>
    </row>
    <row r="593" spans="6:9" ht="18.75">
      <c r="F593" s="10"/>
      <c r="G593" s="20"/>
      <c r="H593" s="20"/>
      <c r="I593" s="20"/>
    </row>
    <row r="594" spans="6:9" ht="18.75">
      <c r="F594" s="10"/>
      <c r="G594" s="20"/>
      <c r="H594" s="20"/>
      <c r="I594" s="20"/>
    </row>
    <row r="595" spans="6:9" ht="18.75">
      <c r="F595" s="10"/>
      <c r="G595" s="20"/>
      <c r="H595" s="20"/>
      <c r="I595" s="20"/>
    </row>
    <row r="596" spans="6:9" ht="18.75">
      <c r="F596" s="10"/>
      <c r="G596" s="20"/>
      <c r="H596" s="20"/>
      <c r="I596" s="20"/>
    </row>
    <row r="597" spans="6:9" ht="18.75">
      <c r="F597" s="10"/>
      <c r="G597" s="20"/>
      <c r="H597" s="20"/>
      <c r="I597" s="20"/>
    </row>
    <row r="598" spans="6:9" ht="18.75">
      <c r="F598" s="10"/>
      <c r="G598" s="20"/>
      <c r="H598" s="20"/>
      <c r="I598" s="20"/>
    </row>
    <row r="599" spans="6:9" ht="18.75">
      <c r="F599" s="10"/>
      <c r="G599" s="20"/>
      <c r="H599" s="20"/>
      <c r="I599" s="20"/>
    </row>
    <row r="600" spans="6:9" ht="18.75">
      <c r="F600" s="10"/>
      <c r="G600" s="20"/>
      <c r="H600" s="20"/>
      <c r="I600" s="20"/>
    </row>
    <row r="601" spans="6:9" ht="18.75">
      <c r="F601" s="10"/>
      <c r="G601" s="20"/>
      <c r="H601" s="20"/>
      <c r="I601" s="20"/>
    </row>
    <row r="602" spans="6:9" ht="18.75">
      <c r="F602" s="10"/>
      <c r="G602" s="20"/>
      <c r="H602" s="20"/>
      <c r="I602" s="20"/>
    </row>
    <row r="603" spans="6:9" ht="18.75">
      <c r="F603" s="10"/>
      <c r="G603" s="20"/>
      <c r="H603" s="20"/>
      <c r="I603" s="20"/>
    </row>
    <row r="604" spans="6:9" ht="18.75">
      <c r="F604" s="10"/>
      <c r="G604" s="20"/>
      <c r="H604" s="20"/>
      <c r="I604" s="20"/>
    </row>
    <row r="605" spans="6:9" ht="18.75">
      <c r="F605" s="10"/>
      <c r="G605" s="20"/>
      <c r="H605" s="20"/>
      <c r="I605" s="20"/>
    </row>
    <row r="606" spans="6:9" ht="18.75">
      <c r="F606" s="10"/>
      <c r="G606" s="20"/>
      <c r="H606" s="20"/>
      <c r="I606" s="20"/>
    </row>
    <row r="607" spans="6:9" ht="18.75">
      <c r="F607" s="10"/>
      <c r="G607" s="20"/>
      <c r="H607" s="20"/>
      <c r="I607" s="20"/>
    </row>
    <row r="608" spans="6:9" ht="18.75">
      <c r="F608" s="10"/>
      <c r="G608" s="20"/>
      <c r="H608" s="20"/>
      <c r="I608" s="20"/>
    </row>
    <row r="609" spans="6:9" ht="18.75">
      <c r="F609" s="10"/>
      <c r="G609" s="20"/>
      <c r="H609" s="20"/>
      <c r="I609" s="20"/>
    </row>
    <row r="610" spans="6:9" ht="18.75">
      <c r="F610" s="10"/>
      <c r="G610" s="20"/>
      <c r="H610" s="20"/>
      <c r="I610" s="20"/>
    </row>
  </sheetData>
  <sheetProtection/>
  <mergeCells count="66">
    <mergeCell ref="N3:N4"/>
    <mergeCell ref="O3:Q3"/>
    <mergeCell ref="B2:D2"/>
    <mergeCell ref="A3:A4"/>
    <mergeCell ref="B3:B4"/>
    <mergeCell ref="C3:C4"/>
    <mergeCell ref="D3:D4"/>
    <mergeCell ref="E3:E4"/>
    <mergeCell ref="F3:F4"/>
    <mergeCell ref="G3:I3"/>
    <mergeCell ref="J3:J4"/>
    <mergeCell ref="K3:M3"/>
    <mergeCell ref="R3:R4"/>
    <mergeCell ref="S3:U3"/>
    <mergeCell ref="A63:A64"/>
    <mergeCell ref="B63:B64"/>
    <mergeCell ref="C63:C64"/>
    <mergeCell ref="D63:D64"/>
    <mergeCell ref="E63:E64"/>
    <mergeCell ref="F63:F64"/>
    <mergeCell ref="G63:I63"/>
    <mergeCell ref="J63:J64"/>
    <mergeCell ref="R63:R64"/>
    <mergeCell ref="S63:U63"/>
    <mergeCell ref="A110:A111"/>
    <mergeCell ref="B110:B111"/>
    <mergeCell ref="C110:C111"/>
    <mergeCell ref="D110:D111"/>
    <mergeCell ref="E110:E111"/>
    <mergeCell ref="N110:N111"/>
    <mergeCell ref="O110:Q110"/>
    <mergeCell ref="K63:M63"/>
    <mergeCell ref="N63:N64"/>
    <mergeCell ref="O63:Q63"/>
    <mergeCell ref="F110:F111"/>
    <mergeCell ref="G110:I110"/>
    <mergeCell ref="J110:J111"/>
    <mergeCell ref="K110:M110"/>
    <mergeCell ref="R110:R111"/>
    <mergeCell ref="S110:U110"/>
    <mergeCell ref="A173:A174"/>
    <mergeCell ref="B173:B174"/>
    <mergeCell ref="C173:C174"/>
    <mergeCell ref="D173:D174"/>
    <mergeCell ref="E173:E174"/>
    <mergeCell ref="F173:F174"/>
    <mergeCell ref="G173:I173"/>
    <mergeCell ref="J173:J174"/>
    <mergeCell ref="S173:U173"/>
    <mergeCell ref="A228:A229"/>
    <mergeCell ref="B228:B229"/>
    <mergeCell ref="C228:C229"/>
    <mergeCell ref="D228:D229"/>
    <mergeCell ref="E228:E229"/>
    <mergeCell ref="K173:M173"/>
    <mergeCell ref="N173:N174"/>
    <mergeCell ref="O173:Q173"/>
    <mergeCell ref="R173:R174"/>
    <mergeCell ref="R228:R229"/>
    <mergeCell ref="S228:U228"/>
    <mergeCell ref="F228:F229"/>
    <mergeCell ref="G228:I228"/>
    <mergeCell ref="J228:J229"/>
    <mergeCell ref="K228:M228"/>
    <mergeCell ref="N228:N229"/>
    <mergeCell ref="O228:Q228"/>
  </mergeCells>
  <printOptions/>
  <pageMargins left="0.35433070866141736" right="0.15748031496062992" top="0.4724409448818898" bottom="0.7480314960629921" header="0.31496062992125984" footer="0.31496062992125984"/>
  <pageSetup fitToHeight="10" horizontalDpi="600" verticalDpi="600" orientation="landscape" paperSize="9" scale="4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fin314</cp:lastModifiedBy>
  <cp:lastPrinted>2010-09-27T10:55:18Z</cp:lastPrinted>
  <dcterms:created xsi:type="dcterms:W3CDTF">2007-10-12T07:56:09Z</dcterms:created>
  <dcterms:modified xsi:type="dcterms:W3CDTF">2010-09-27T10:55:22Z</dcterms:modified>
  <cp:category/>
  <cp:version/>
  <cp:contentType/>
  <cp:contentStatus/>
</cp:coreProperties>
</file>